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showInkAnnotation="0" defaultThemeVersion="124226"/>
  <xr:revisionPtr revIDLastSave="0" documentId="13_ncr:1_{459F1B4D-E115-4F67-A73F-A7D6B7D44DC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Входные данные" sheetId="19" r:id="rId1"/>
    <sheet name="форма 2П_сопоставимые" sheetId="1" r:id="rId2"/>
  </sheets>
  <definedNames>
    <definedName name="_ftn1" localSheetId="1">'форма 2П_сопоставимые'!#REF!</definedName>
    <definedName name="_ftn2" localSheetId="1">'форма 2П_сопоставимые'!#REF!</definedName>
    <definedName name="_ftn3" localSheetId="1">'форма 2П_сопоставимые'!#REF!</definedName>
    <definedName name="_ftnref1" localSheetId="1">'форма 2П_сопоставимые'!#REF!</definedName>
    <definedName name="_ftnref2" localSheetId="1">'форма 2П_сопоставимые'!$B$25</definedName>
    <definedName name="_ftnref3" localSheetId="1">'форма 2П_сопоставимые'!$C$25</definedName>
    <definedName name="_Ref346553369" localSheetId="1">'форма 2П_сопоставимые'!#REF!</definedName>
    <definedName name="_xlnm.Print_Titles" localSheetId="1">'форма 2П_сопоставимые'!$4:$5</definedName>
    <definedName name="_xlnm.Print_Area" localSheetId="1">'форма 2П_сопоставимые'!$A$1:$H$158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8" i="1" l="1"/>
  <c r="E112" i="1"/>
  <c r="F112" i="1"/>
  <c r="G112" i="1"/>
  <c r="H112" i="1"/>
  <c r="F153" i="1"/>
  <c r="G153" i="1"/>
  <c r="H153" i="1"/>
  <c r="D112" i="1" l="1"/>
  <c r="D110" i="1" s="1"/>
  <c r="E110" i="1" s="1"/>
  <c r="E153" i="1"/>
  <c r="D153" i="1" l="1"/>
  <c r="D9" i="1"/>
  <c r="D142" i="1"/>
  <c r="D97" i="1"/>
  <c r="E12" i="1"/>
  <c r="F12" i="1"/>
  <c r="G12" i="1"/>
  <c r="H12" i="1"/>
  <c r="D12" i="1"/>
  <c r="F9" i="1"/>
  <c r="G9" i="1"/>
  <c r="H9" i="1"/>
  <c r="E9" i="1"/>
  <c r="E24" i="1" l="1"/>
  <c r="F24" i="1" s="1"/>
  <c r="G24" i="1" s="1"/>
  <c r="H24" i="1" s="1"/>
  <c r="E103" i="1"/>
  <c r="F103" i="1" s="1"/>
  <c r="G103" i="1" s="1"/>
  <c r="H103" i="1" s="1"/>
  <c r="E101" i="1"/>
  <c r="F101" i="1" s="1"/>
  <c r="G101" i="1" s="1"/>
  <c r="H101" i="1" s="1"/>
  <c r="E99" i="1"/>
  <c r="F99" i="1" s="1"/>
  <c r="G99" i="1" s="1"/>
  <c r="H99" i="1" s="1"/>
  <c r="E89" i="1"/>
  <c r="F89" i="1" s="1"/>
  <c r="G89" i="1" s="1"/>
  <c r="H89" i="1" s="1"/>
  <c r="E86" i="1"/>
  <c r="F86" i="1" s="1"/>
  <c r="G86" i="1" s="1"/>
  <c r="H86" i="1" s="1"/>
  <c r="E84" i="1"/>
  <c r="F84" i="1" s="1"/>
  <c r="G84" i="1" s="1"/>
  <c r="H84" i="1" s="1"/>
  <c r="E79" i="1"/>
  <c r="F79" i="1" s="1"/>
  <c r="G79" i="1" s="1"/>
  <c r="H79" i="1" s="1"/>
  <c r="E77" i="1"/>
  <c r="F77" i="1" s="1"/>
  <c r="G77" i="1" s="1"/>
  <c r="H77" i="1" s="1"/>
  <c r="F75" i="1"/>
  <c r="G75" i="1" s="1"/>
  <c r="H75" i="1" s="1"/>
  <c r="E73" i="1"/>
  <c r="F73" i="1" s="1"/>
  <c r="G73" i="1" s="1"/>
  <c r="H73" i="1" s="1"/>
  <c r="E71" i="1"/>
  <c r="F71" i="1" s="1"/>
  <c r="G71" i="1" s="1"/>
  <c r="H71" i="1" s="1"/>
  <c r="E69" i="1"/>
  <c r="E67" i="1"/>
  <c r="F67" i="1" s="1"/>
  <c r="G67" i="1" s="1"/>
  <c r="H67" i="1" s="1"/>
  <c r="E65" i="1"/>
  <c r="F65" i="1" s="1"/>
  <c r="G65" i="1" s="1"/>
  <c r="H65" i="1" s="1"/>
  <c r="E63" i="1"/>
  <c r="F63" i="1" s="1"/>
  <c r="G63" i="1" s="1"/>
  <c r="H63" i="1" s="1"/>
  <c r="E61" i="1"/>
  <c r="F61" i="1" s="1"/>
  <c r="G61" i="1" s="1"/>
  <c r="H61" i="1" s="1"/>
  <c r="E59" i="1"/>
  <c r="F59" i="1" s="1"/>
  <c r="G59" i="1" s="1"/>
  <c r="H59" i="1" s="1"/>
  <c r="E57" i="1"/>
  <c r="F57" i="1" s="1"/>
  <c r="G57" i="1" s="1"/>
  <c r="H57" i="1" s="1"/>
  <c r="E55" i="1"/>
  <c r="F55" i="1" s="1"/>
  <c r="G55" i="1" s="1"/>
  <c r="H55" i="1" s="1"/>
  <c r="E53" i="1"/>
  <c r="F53" i="1" s="1"/>
  <c r="G53" i="1" s="1"/>
  <c r="H53" i="1" s="1"/>
  <c r="E51" i="1"/>
  <c r="F51" i="1" s="1"/>
  <c r="G51" i="1" s="1"/>
  <c r="H51" i="1" s="1"/>
  <c r="E49" i="1"/>
  <c r="F49" i="1" s="1"/>
  <c r="G49" i="1" s="1"/>
  <c r="H49" i="1" s="1"/>
  <c r="E47" i="1"/>
  <c r="F47" i="1" s="1"/>
  <c r="G47" i="1" s="1"/>
  <c r="H47" i="1" s="1"/>
  <c r="E45" i="1"/>
  <c r="F45" i="1" s="1"/>
  <c r="G45" i="1" s="1"/>
  <c r="H45" i="1" s="1"/>
  <c r="E43" i="1"/>
  <c r="F43" i="1" s="1"/>
  <c r="G43" i="1" s="1"/>
  <c r="H43" i="1" s="1"/>
  <c r="E41" i="1"/>
  <c r="F41" i="1" s="1"/>
  <c r="G41" i="1" s="1"/>
  <c r="H41" i="1" s="1"/>
  <c r="E39" i="1"/>
  <c r="F39" i="1" s="1"/>
  <c r="G39" i="1" s="1"/>
  <c r="H39" i="1" s="1"/>
  <c r="E37" i="1"/>
  <c r="F37" i="1" s="1"/>
  <c r="G37" i="1" s="1"/>
  <c r="H37" i="1" s="1"/>
  <c r="E35" i="1"/>
  <c r="F35" i="1" s="1"/>
  <c r="G35" i="1" s="1"/>
  <c r="H35" i="1" s="1"/>
  <c r="E33" i="1"/>
  <c r="F33" i="1" s="1"/>
  <c r="G33" i="1" s="1"/>
  <c r="H33" i="1" s="1"/>
  <c r="E31" i="1"/>
  <c r="F31" i="1" s="1"/>
  <c r="G31" i="1" s="1"/>
  <c r="H31" i="1" s="1"/>
  <c r="E29" i="1"/>
  <c r="F29" i="1" s="1"/>
  <c r="G29" i="1" s="1"/>
  <c r="H29" i="1" s="1"/>
  <c r="F69" i="1" l="1"/>
  <c r="E26" i="1"/>
  <c r="F27" i="1" s="1"/>
  <c r="G69" i="1" l="1"/>
  <c r="H69" i="1" l="1"/>
  <c r="H158" i="1" l="1"/>
  <c r="G158" i="1"/>
  <c r="F158" i="1"/>
  <c r="E158" i="1"/>
  <c r="E142" i="1" l="1"/>
  <c r="F142" i="1"/>
  <c r="G142" i="1"/>
  <c r="H142" i="1"/>
  <c r="F157" i="1" l="1"/>
  <c r="G157" i="1"/>
  <c r="H157" i="1"/>
  <c r="D26" i="1" l="1"/>
  <c r="E27" i="1" s="1"/>
  <c r="D22" i="1" l="1"/>
  <c r="D135" i="1"/>
  <c r="D13" i="1"/>
  <c r="D20" i="1" l="1"/>
  <c r="D18" i="1"/>
  <c r="D17" i="1"/>
  <c r="E23" i="1"/>
  <c r="E22" i="1"/>
  <c r="D82" i="1"/>
  <c r="E83" i="1" s="1"/>
  <c r="D19" i="1" l="1"/>
  <c r="F26" i="1"/>
  <c r="G26" i="1"/>
  <c r="H27" i="1" s="1"/>
  <c r="E82" i="1"/>
  <c r="F22" i="1" l="1"/>
  <c r="G27" i="1"/>
  <c r="G22" i="1"/>
  <c r="F82" i="1"/>
  <c r="H82" i="1"/>
  <c r="E135" i="1"/>
  <c r="F135" i="1"/>
  <c r="G135" i="1"/>
  <c r="H135" i="1"/>
  <c r="H26" i="1" l="1"/>
  <c r="H22" i="1" s="1"/>
  <c r="G82" i="1"/>
  <c r="H141" i="1" l="1"/>
  <c r="H148" i="1" s="1"/>
  <c r="D148" i="1"/>
  <c r="E141" i="1"/>
  <c r="E148" i="1" s="1"/>
  <c r="F141" i="1"/>
  <c r="F148" i="1" s="1"/>
  <c r="G141" i="1"/>
  <c r="G148" i="1" s="1"/>
  <c r="E97" i="1" l="1"/>
  <c r="F97" i="1"/>
  <c r="G97" i="1"/>
  <c r="H97" i="1"/>
  <c r="E13" i="1" l="1"/>
  <c r="E20" i="1" l="1"/>
  <c r="E17" i="1"/>
  <c r="E18" i="1"/>
  <c r="F13" i="1"/>
  <c r="H13" i="1"/>
  <c r="G13" i="1" l="1"/>
  <c r="F18" i="1"/>
  <c r="F17" i="1"/>
  <c r="F20" i="1"/>
  <c r="F23" i="1"/>
  <c r="E19" i="1"/>
  <c r="G20" i="1" l="1"/>
  <c r="G18" i="1"/>
  <c r="G17" i="1"/>
  <c r="F19" i="1"/>
  <c r="H18" i="1"/>
  <c r="H17" i="1"/>
  <c r="H20" i="1"/>
  <c r="G23" i="1"/>
  <c r="G83" i="1"/>
  <c r="H23" i="1"/>
  <c r="G19" i="1" l="1"/>
  <c r="H19" i="1"/>
  <c r="H83" i="1"/>
  <c r="F83" i="1" l="1"/>
  <c r="F110" i="1" l="1"/>
  <c r="D132" i="1"/>
  <c r="D134" i="1" s="1"/>
  <c r="D139" i="1" s="1"/>
  <c r="F132" i="1" l="1"/>
  <c r="F134" i="1" s="1"/>
  <c r="F139" i="1" s="1"/>
  <c r="G110" i="1"/>
  <c r="E132" i="1"/>
  <c r="E134" i="1" s="1"/>
  <c r="E139" i="1" s="1"/>
  <c r="G132" i="1" l="1"/>
  <c r="G134" i="1" s="1"/>
  <c r="G139" i="1" s="1"/>
  <c r="H110" i="1"/>
  <c r="H132" i="1" s="1"/>
  <c r="H134" i="1" s="1"/>
  <c r="H139" i="1" s="1"/>
</calcChain>
</file>

<file path=xl/sharedStrings.xml><?xml version="1.0" encoding="utf-8"?>
<sst xmlns="http://schemas.openxmlformats.org/spreadsheetml/2006/main" count="493" uniqueCount="265">
  <si>
    <t>№ п/п</t>
  </si>
  <si>
    <t>Наименование, раздела, показателя</t>
  </si>
  <si>
    <t>Единица измерения</t>
  </si>
  <si>
    <t>Отчет</t>
  </si>
  <si>
    <t>Прогноз</t>
  </si>
  <si>
    <t>I</t>
  </si>
  <si>
    <t>Демографические показатели</t>
  </si>
  <si>
    <t>%</t>
  </si>
  <si>
    <t>В том числе:</t>
  </si>
  <si>
    <t>Человек</t>
  </si>
  <si>
    <t>Общий коэффициент рождаемости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</si>
  <si>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</si>
  <si>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</si>
  <si>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</si>
  <si>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</si>
  <si>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III</t>
  </si>
  <si>
    <t>Промышленное производство</t>
  </si>
  <si>
    <t>Индекс промышленного производства</t>
  </si>
  <si>
    <t>% к предыдущему году в сопоставимых ценах</t>
  </si>
  <si>
    <t>% к предыдущему году</t>
  </si>
  <si>
    <t xml:space="preserve">Индекс производства </t>
  </si>
  <si>
    <t>IV</t>
  </si>
  <si>
    <t>Сельское хозяйство</t>
  </si>
  <si>
    <t>V</t>
  </si>
  <si>
    <t>VI</t>
  </si>
  <si>
    <t>Потребительский рынок</t>
  </si>
  <si>
    <t>% в сопоставимых ценах</t>
  </si>
  <si>
    <t>VII</t>
  </si>
  <si>
    <t>Инвестиции</t>
  </si>
  <si>
    <t>Индекс физического объема инвестиций в основной капитал</t>
  </si>
  <si>
    <t>Строительство</t>
  </si>
  <si>
    <t>Привлеченные средства</t>
  </si>
  <si>
    <t>VIII</t>
  </si>
  <si>
    <t xml:space="preserve">Кв. метров общей площади </t>
  </si>
  <si>
    <t>Кв. метров общей площади на 1 чел.</t>
  </si>
  <si>
    <t>IX</t>
  </si>
  <si>
    <t>Транспорт</t>
  </si>
  <si>
    <t>Собственные (налоговые и неналоговые)</t>
  </si>
  <si>
    <t>Рынок труда и занятость населения</t>
  </si>
  <si>
    <t>Численность занятых в экономике (среднегодовая)</t>
  </si>
  <si>
    <t>Уровень зарегистрированной безработицы (на конец года)</t>
  </si>
  <si>
    <t>Численность безработных, зарегистрированных в органах государственной службы занятости (на конец года)</t>
  </si>
  <si>
    <t>Количество вакансий, заявленных предприятиями, в  центры занятости населения  (на конец года)</t>
  </si>
  <si>
    <t>Единиц</t>
  </si>
  <si>
    <t>1.1</t>
  </si>
  <si>
    <t>1.2</t>
  </si>
  <si>
    <t>1.3</t>
  </si>
  <si>
    <t>1.4</t>
  </si>
  <si>
    <t>1.5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</si>
  <si>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</si>
  <si>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</si>
  <si>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</si>
  <si>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</si>
  <si>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</si>
  <si>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</si>
  <si>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</si>
  <si>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</si>
  <si>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</si>
  <si>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</si>
  <si>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</si>
  <si>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</si>
  <si>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</si>
  <si>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</si>
  <si>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2.1</t>
  </si>
  <si>
    <t>2.2</t>
  </si>
  <si>
    <t>2.3</t>
  </si>
  <si>
    <t>2.4</t>
  </si>
  <si>
    <t>1.1.2</t>
  </si>
  <si>
    <t>2.5</t>
  </si>
  <si>
    <t>2.6</t>
  </si>
  <si>
    <t>2.7</t>
  </si>
  <si>
    <t>2.8</t>
  </si>
  <si>
    <t>2.9</t>
  </si>
  <si>
    <t>2.10</t>
  </si>
  <si>
    <t>Число родившихся (без учета мертворожденных)</t>
  </si>
  <si>
    <t>Число умерших</t>
  </si>
  <si>
    <t>2</t>
  </si>
  <si>
    <t>3</t>
  </si>
  <si>
    <t>4</t>
  </si>
  <si>
    <t>5</t>
  </si>
  <si>
    <t>%  к предыдущему году в сопоставимых ценах</t>
  </si>
  <si>
    <t>3.2.1</t>
  </si>
  <si>
    <t>Введено в действие жилых домов на территории муниципального образования</t>
  </si>
  <si>
    <t xml:space="preserve">Объем платных услуг населению </t>
  </si>
  <si>
    <t>6</t>
  </si>
  <si>
    <t>7</t>
  </si>
  <si>
    <t>8</t>
  </si>
  <si>
    <t>километр</t>
  </si>
  <si>
    <t>Муниципальный долг</t>
  </si>
  <si>
    <t>Собственные средства предприятий</t>
  </si>
  <si>
    <t>Миграционный прирост (-убыль)</t>
  </si>
  <si>
    <t>1.1.1</t>
  </si>
  <si>
    <t>Протяженность автодорог общего пользования местного значения (на конец года)</t>
  </si>
  <si>
    <t>Оценка</t>
  </si>
  <si>
    <t>Численность населения среднегодовая</t>
  </si>
  <si>
    <t>Продукция растениеводства</t>
  </si>
  <si>
    <t>Продукция животноводства</t>
  </si>
  <si>
    <t>Раздел А: сельское, лесное хозяйство, охота, рыболовство и рыбоводство</t>
  </si>
  <si>
    <t>Раздел В: добыча полезных ископаемых</t>
  </si>
  <si>
    <t>Раздел С: обрабатывающие производства</t>
  </si>
  <si>
    <t>Раздел D: Обеспечение электрической энергией, газом и паром; кондиционирование воздуха</t>
  </si>
  <si>
    <t>Раздел Е: Водоснабжение; водоотведение, организация сбора и утилизации отходов, деятельность по ликвидации загрязнений</t>
  </si>
  <si>
    <t>Раздел F: строительство</t>
  </si>
  <si>
    <t>Раздел G: Торговля оптовая и розничная; ремонт автотранспортных средств и мотоциклов</t>
  </si>
  <si>
    <t>Раздел I: Деятельность гостиниц и предприятий общественного питания</t>
  </si>
  <si>
    <t>Раздел H: Транспортировка и хранение</t>
  </si>
  <si>
    <t>Раздел J: Деятельность в области информации и связи</t>
  </si>
  <si>
    <t>Раздел K: Деятельность финансовая и страховая</t>
  </si>
  <si>
    <t>Раздел L: Деятельность по операциям с недвижимым имуществом</t>
  </si>
  <si>
    <t>Раздел M: Деятельность профессиональная, научная и техническая</t>
  </si>
  <si>
    <t>Раздел N: Деятельность административная и сопутствующие дополнительные услуги</t>
  </si>
  <si>
    <t>Раздел O: Государственное управление и обеспечение военной безопасности; социальное обеспечение</t>
  </si>
  <si>
    <t>Раздел P: Образование</t>
  </si>
  <si>
    <t>Раздел Q: Деятельность в области здравоохранения и социальных услуг</t>
  </si>
  <si>
    <t>Раздел R: Деятельность в области культуры, спорта, организации досуга и развлечений</t>
  </si>
  <si>
    <t>Раздел S: Предоставление прочих видов услуг</t>
  </si>
  <si>
    <t>Безвозмездные поступления</t>
  </si>
  <si>
    <t>Среднесписочная численность работников организаций (без внешних совместителей)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</si>
  <si>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</si>
  <si>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Производство пищевых продуктов (группировка 10)</t>
  </si>
  <si>
    <t>Производство напитков (группировка 11)</t>
  </si>
  <si>
    <t>Производство табачных изделий (группировка 12)</t>
  </si>
  <si>
    <t>Производство текстильных изделий (группировка 13)</t>
  </si>
  <si>
    <t>Производство одежды (группировка 14)</t>
  </si>
  <si>
    <t>Производство кожи и изделий из кожи (группировка 15)</t>
  </si>
  <si>
    <t>Обработка древесины и производство изделий из дерева и пробки, кроме мебели, производство изделий из соломки и материалов для плетения (группировка 16)</t>
  </si>
  <si>
    <t>Производство бумаги и бумажных изделий (группировка 17)</t>
  </si>
  <si>
    <t>Деятельность полиграфическая и копирование носителей информации (группировка 18)</t>
  </si>
  <si>
    <t>Производство кокса и нефтепродуктов (группировка 19)</t>
  </si>
  <si>
    <t>Производство химических веществ и химических продуктов (группировка 20)</t>
  </si>
  <si>
    <t>Производство лекарственных средств и материалов, применяемых в медицинских целях (группировка 21)</t>
  </si>
  <si>
    <t>Производство резиновых и пластмассовых изделий (группировка 22)</t>
  </si>
  <si>
    <t>Производство прочей неметаллической минеральной продукции (группировка 23)</t>
  </si>
  <si>
    <t>Производство металлургическое (группировка 24)</t>
  </si>
  <si>
    <t>3.15</t>
  </si>
  <si>
    <t>Производство готовых металлических изделий, кроме машин и оборудования (группировка 25)</t>
  </si>
  <si>
    <t>3.16</t>
  </si>
  <si>
    <t>3.17</t>
  </si>
  <si>
    <t>Производство компьютеров, электронных и  оптических изделий (группировка 26)</t>
  </si>
  <si>
    <t>3.18</t>
  </si>
  <si>
    <t>Производство электрического оборудования (группировка 27)</t>
  </si>
  <si>
    <t>3.19</t>
  </si>
  <si>
    <t>Производство машин и оборудования, не включенных в другие группировки (группировка 28)</t>
  </si>
  <si>
    <t>3.20</t>
  </si>
  <si>
    <t>Производство автотранспортных средств, прицепов и полуприцепов (группировка 29)</t>
  </si>
  <si>
    <t>3.21</t>
  </si>
  <si>
    <t>Производство прочих транспортных средств и оборудования (группировка 30)</t>
  </si>
  <si>
    <t>3.22</t>
  </si>
  <si>
    <t>Производство мебели (группировка 31)</t>
  </si>
  <si>
    <t>3.23</t>
  </si>
  <si>
    <t>Производство прочих готовых изделий (группировка 32)</t>
  </si>
  <si>
    <t>3.24</t>
  </si>
  <si>
    <t>Ремонт и монтаж машин и оборудования (группировка 33)</t>
  </si>
  <si>
    <t>1</t>
  </si>
  <si>
    <t>9</t>
  </si>
  <si>
    <t>10</t>
  </si>
  <si>
    <t>11</t>
  </si>
  <si>
    <t>12</t>
  </si>
  <si>
    <t>Добыча полезных ископаемых (раздел В)</t>
  </si>
  <si>
    <t xml:space="preserve">Инвестиции в основной капитал по источникам финансирования, всего: </t>
  </si>
  <si>
    <t>Объем работ, выполненных по виду деятельности "Строительство" (раздел F)</t>
  </si>
  <si>
    <t xml:space="preserve">Общая площадь жилых помещений, приходящаяся в среднем на одного жителя </t>
  </si>
  <si>
    <t>Рублей</t>
  </si>
  <si>
    <t>в % к предыдущему году</t>
  </si>
  <si>
    <t>Наименование вида экономической деятельности</t>
  </si>
  <si>
    <t>Обрабатывающие производства (Раздел С)</t>
  </si>
  <si>
    <t>Обеспечение электрической энергией, газом и паром; кондиционирование воздуха (Раздел D)</t>
  </si>
  <si>
    <t>Водоснабжение; водоотведение, организация сбора и утилизации отходов, деятельность по ликвидации загрязнений (Раздел Е)</t>
  </si>
  <si>
    <t>Индекс потребительских цен на продукцию общественного питания</t>
  </si>
  <si>
    <t>Инвестиций в основной капитал (капитальные вложения), дефлятор</t>
  </si>
  <si>
    <t>Строительство, дефлятор</t>
  </si>
  <si>
    <t>Индекс потребительских цен на товары</t>
  </si>
  <si>
    <t>Индекс потребительских цен на услуги</t>
  </si>
  <si>
    <t>Индекс потребительских цен в среднем за год</t>
  </si>
  <si>
    <t xml:space="preserve">  Растениеводство</t>
  </si>
  <si>
    <t xml:space="preserve">  Животноводство</t>
  </si>
  <si>
    <t>Распределение инвестиций в основной капитал по видам экономической деятельности: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</si>
  <si>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</si>
  <si>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</si>
  <si>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</si>
  <si>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</si>
  <si>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</si>
  <si>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</si>
  <si>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</si>
  <si>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</si>
  <si>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</si>
  <si>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 xml:space="preserve">Продукция сельского хозяйства </t>
  </si>
  <si>
    <t>Среднемесячная номинальная начисленная заработная плата в целом по муниципальному образованию</t>
  </si>
  <si>
    <t>Фонд начисленной заработной платы всех работников по муниципальному образованию</t>
  </si>
  <si>
    <t>Налоговые доходы</t>
  </si>
  <si>
    <t>Неналоговые доходы</t>
  </si>
  <si>
    <t xml:space="preserve">Прогноз индексов-дефляторов по видам экономической деятельности и индексов потребительских цен по товарам и услугам, </t>
  </si>
  <si>
    <t xml:space="preserve">Оборот розничной торговли 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</si>
  <si>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2"/>
        <rFont val="Times New Roman"/>
        <family val="1"/>
        <charset val="204"/>
      </rPr>
      <t>Добыча полезных ископаемых</t>
    </r>
    <r>
      <rPr>
        <sz val="12"/>
        <rFont val="Times New Roman"/>
        <family val="1"/>
        <charset val="204"/>
      </rPr>
      <t xml:space="preserve">" </t>
    </r>
    <r>
      <rPr>
        <b/>
        <sz val="12"/>
        <rFont val="Times New Roman"/>
        <family val="1"/>
        <charset val="204"/>
      </rPr>
      <t>(раздел В)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</si>
  <si>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2"/>
        <rFont val="Times New Roman"/>
        <family val="1"/>
        <charset val="204"/>
      </rPr>
      <t>Обрабатывающие производства" (Раздел С)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</si>
  <si>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</t>
    </r>
    <r>
      <rPr>
        <b/>
        <sz val="12"/>
        <rFont val="Times New Roman"/>
        <family val="1"/>
        <charset val="204"/>
      </rPr>
      <t xml:space="preserve"> "Обеспечение электрической энергией, газом и паром; кондиционирование воздуха" (Раздел D)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</si>
  <si>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2"/>
        <rFont val="Times New Roman"/>
        <family val="1"/>
        <charset val="204"/>
      </rPr>
      <t>Водоснабжение; водоотведение, организация сбора и утилизации отходов, деятельность по ликвидации загрязнений" (Раздел Е)</t>
    </r>
  </si>
  <si>
    <r>
      <t>Удельный вес автомобильных дорог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с твердым покрытием в общей протяженности автомобильных дорог общего пользования (на конец года)</t>
    </r>
  </si>
  <si>
    <t>Промышленное производство - всего (разделв В,C,D,E)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</si>
  <si>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</si>
  <si>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</si>
  <si>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</si>
  <si>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</si>
  <si>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</si>
  <si>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</si>
  <si>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</si>
  <si>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</si>
  <si>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</si>
  <si>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</si>
  <si>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</si>
  <si>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</si>
  <si>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</si>
  <si>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</si>
  <si>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</si>
  <si>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</si>
  <si>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</si>
  <si>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</si>
  <si>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1.3.19</t>
  </si>
  <si>
    <t>1.3.20</t>
  </si>
  <si>
    <t>1.3.21</t>
  </si>
  <si>
    <t>1.3.22</t>
  </si>
  <si>
    <t>1.3.23</t>
  </si>
  <si>
    <t>1.3.24</t>
  </si>
  <si>
    <t>Протяженность автодорог общего пользования местного значения с твердым покрытием,  (на конец года)</t>
  </si>
  <si>
    <t>в том числе: городское</t>
  </si>
  <si>
    <t xml:space="preserve">                      сельское</t>
  </si>
  <si>
    <t xml:space="preserve">      Бюджетные средства</t>
  </si>
  <si>
    <t xml:space="preserve">          из бюджета муниципального образования</t>
  </si>
  <si>
    <t xml:space="preserve">          из областного бюджета</t>
  </si>
  <si>
    <t xml:space="preserve">          из федерального бюджета</t>
  </si>
  <si>
    <t xml:space="preserve">      Прочие</t>
  </si>
  <si>
    <t>Численность населения трудоспособного возраста (на 1 января года)</t>
  </si>
  <si>
    <t>Численность населения старше трудоспособного возраста (на 1 января года)</t>
  </si>
  <si>
    <t>Численность населения младше трудоспособного возраста (на 1 января года)</t>
  </si>
  <si>
    <t>Численность населения (на 1 января года)</t>
  </si>
  <si>
    <t>Количество малых и средних предприятий, включая микропредприятия (на конец года)</t>
  </si>
  <si>
    <t>единиц</t>
  </si>
  <si>
    <t>Оборот малых и средних предприятий, включая микропредприятия</t>
  </si>
  <si>
    <t xml:space="preserve">в том числе индивидуальных жилых домов </t>
  </si>
  <si>
    <t>человек</t>
  </si>
  <si>
    <t>млн руб.</t>
  </si>
  <si>
    <t>чел. на 1 тыс. чел. населения</t>
  </si>
  <si>
    <t>X</t>
  </si>
  <si>
    <t>3.2.2</t>
  </si>
  <si>
    <t>3.2.1.1</t>
  </si>
  <si>
    <t>3.2.1.2</t>
  </si>
  <si>
    <t>3.2.1.3</t>
  </si>
  <si>
    <t>Малое и среднее предпринимательство</t>
  </si>
  <si>
    <t>Среднесписочная численность работников на предприятиях малого и среднего предпринимательства (включая микропредприятия)</t>
  </si>
  <si>
    <t xml:space="preserve">Консолидированный бюджет муниципального образования </t>
  </si>
  <si>
    <t>Расходы консолидированного бюджета муниципального образования, всего</t>
  </si>
  <si>
    <t>Дефицит/профицит (-/+) консолидированного бюджета муниципального образования</t>
  </si>
  <si>
    <t>Доходы консолидированного бюджета муниципального образования, всего</t>
  </si>
  <si>
    <t>Индекс производства продукции сельского хозяйства</t>
  </si>
  <si>
    <t>Индекс производства продукции растениеводства</t>
  </si>
  <si>
    <t>Индекс производства продукции животноводства</t>
  </si>
  <si>
    <t xml:space="preserve">    в том числе муниципальные программы</t>
  </si>
  <si>
    <t>Инвестиции в основной капитал</t>
  </si>
  <si>
    <t>Оборот общественного питания</t>
  </si>
  <si>
    <t>Оценка*</t>
  </si>
  <si>
    <t>Прогноз*</t>
  </si>
  <si>
    <t>Основные показатели прогноза социально-экономического развития муниципального образования Ленинградской области на 2022-2024 годы</t>
  </si>
  <si>
    <t>* - письмо от 20.04.2021 № ДГ-П13-4974 и от 08.07.2021 № 21786-СГ/Д14и</t>
  </si>
  <si>
    <t xml:space="preserve">ОБРАТИТЬ ВНИМАНИЕ! МЭР ожидает значительный рост цен в отдельных видах промышленности (выделены красным шритом). Возможно необходима  корректировка с учетом реальных условий Ленинградской области и муниципального образования. </t>
  </si>
  <si>
    <t>МУНИЦИПАЛЬНОЕ ОБРАЗОВАНИЕ "ТОКСОВСКОЕ ГОРОДСКОЕ ПОСЕЛЕНИЕ" ВСЕВОЛОЖСКОГО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</si>
</sst>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_)"/>
    <numFmt numFmtId="166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Courier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165" fontId="3" fillId="0" borderId="0"/>
    <xf numFmtId="0" fontId="2" fillId="0" borderId="0"/>
    <xf numFmtId="165" fontId="3" fillId="0" borderId="0"/>
  </cellStyleXfs>
  <cellXfs count="90">
    <xf numFmtId="0" fontId="0" fillId="0" borderId="0" xfId="0"/>
    <xf numFmtId="0" fontId="7" fillId="0" borderId="0" xfId="0" applyFont="1"/>
    <xf numFmtId="0" fontId="8" fillId="0" borderId="0" xfId="0" applyFont="1" applyFill="1" applyBorder="1" applyAlignment="1">
      <alignment horizontal="center" wrapText="1"/>
    </xf>
    <xf numFmtId="0" fontId="7" fillId="0" borderId="0" xfId="0" applyFont="1" applyFill="1"/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2" borderId="0" xfId="0" applyFont="1" applyFill="1"/>
    <xf numFmtId="49" fontId="9" fillId="2" borderId="1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 indent="1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/>
    </xf>
    <xf numFmtId="0" fontId="9" fillId="0" borderId="1" xfId="0" applyFont="1" applyFill="1" applyBorder="1" applyAlignment="1">
      <alignment horizontal="left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164" fontId="11" fillId="2" borderId="1" xfId="0" applyNumberFormat="1" applyFont="1" applyFill="1" applyBorder="1" applyAlignment="1">
      <alignment horizontal="center" vertical="top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/>
    </xf>
    <xf numFmtId="0" fontId="11" fillId="0" borderId="0" xfId="0" applyFont="1" applyAlignment="1">
      <alignment horizontal="center" wrapText="1"/>
    </xf>
    <xf numFmtId="2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top" wrapText="1"/>
    </xf>
    <xf numFmtId="49" fontId="7" fillId="0" borderId="6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</cellXfs>
  <cellStyles count="6">
    <cellStyle name="Обычный" xfId="0" builtinId="0"/>
    <cellStyle name="Обычный 100" xfId="4" xr:uid="{00000000-0005-0000-0000-000001000000}"/>
    <cellStyle name="Обычный 2" xfId="1" xr:uid="{00000000-0005-0000-0000-000002000000}"/>
    <cellStyle name="Обычный 25 2" xfId="3" xr:uid="{00000000-0005-0000-0000-000003000000}"/>
    <cellStyle name="Обычный 3" xfId="2" xr:uid="{00000000-0005-0000-0000-000004000000}"/>
    <cellStyle name="Обычный 4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50"/>
  <sheetViews>
    <sheetView topLeftCell="A31" workbookViewId="0">
      <selection activeCell="C48" sqref="C48"/>
    </sheetView>
  </sheetViews>
  <sheetFormatPr defaultRowHeight="15.75" x14ac:dyDescent="0.25"/>
  <cols>
    <col min="1" max="1" width="12.140625" style="1" customWidth="1"/>
    <col min="2" max="2" width="64.85546875" style="33" customWidth="1"/>
    <col min="3" max="6" width="11.5703125" style="1" customWidth="1"/>
    <col min="7" max="16384" width="9.140625" style="1"/>
  </cols>
  <sheetData>
    <row r="2" spans="1:12" ht="38.25" customHeight="1" x14ac:dyDescent="0.3">
      <c r="A2" s="62" t="s">
        <v>191</v>
      </c>
      <c r="B2" s="62"/>
      <c r="C2" s="62"/>
      <c r="D2" s="62"/>
      <c r="E2" s="62"/>
      <c r="F2" s="62"/>
    </row>
    <row r="3" spans="1:12" ht="18.75" x14ac:dyDescent="0.3">
      <c r="A3" s="63" t="s">
        <v>163</v>
      </c>
      <c r="B3" s="63"/>
      <c r="C3" s="63"/>
      <c r="D3" s="63"/>
      <c r="E3" s="63"/>
      <c r="F3" s="63"/>
    </row>
    <row r="4" spans="1:12" x14ac:dyDescent="0.25">
      <c r="A4" s="51" t="s">
        <v>262</v>
      </c>
      <c r="B4" s="39"/>
      <c r="C4" s="39"/>
      <c r="D4" s="39"/>
      <c r="E4" s="39"/>
      <c r="F4" s="39"/>
      <c r="G4" s="61" t="s">
        <v>263</v>
      </c>
      <c r="H4" s="61"/>
      <c r="I4" s="61"/>
      <c r="J4" s="61"/>
      <c r="K4" s="61"/>
      <c r="L4" s="61"/>
    </row>
    <row r="5" spans="1:12" x14ac:dyDescent="0.25">
      <c r="A5" s="64" t="s">
        <v>0</v>
      </c>
      <c r="B5" s="64" t="s">
        <v>164</v>
      </c>
      <c r="C5" s="4" t="s">
        <v>259</v>
      </c>
      <c r="D5" s="65" t="s">
        <v>260</v>
      </c>
      <c r="E5" s="66"/>
      <c r="F5" s="67"/>
      <c r="G5" s="61"/>
      <c r="H5" s="61"/>
      <c r="I5" s="61"/>
      <c r="J5" s="61"/>
      <c r="K5" s="61"/>
      <c r="L5" s="61"/>
    </row>
    <row r="6" spans="1:12" x14ac:dyDescent="0.25">
      <c r="A6" s="64"/>
      <c r="B6" s="64"/>
      <c r="C6" s="4">
        <v>2021</v>
      </c>
      <c r="D6" s="5">
        <v>2022</v>
      </c>
      <c r="E6" s="5">
        <v>2023</v>
      </c>
      <c r="F6" s="5">
        <v>2024</v>
      </c>
      <c r="G6" s="61"/>
      <c r="H6" s="61"/>
      <c r="I6" s="61"/>
      <c r="J6" s="61"/>
      <c r="K6" s="61"/>
      <c r="L6" s="61"/>
    </row>
    <row r="7" spans="1:12" x14ac:dyDescent="0.25">
      <c r="A7" s="15" t="s">
        <v>15</v>
      </c>
      <c r="B7" s="27" t="s">
        <v>16</v>
      </c>
      <c r="C7" s="40"/>
      <c r="D7" s="40"/>
      <c r="E7" s="40"/>
      <c r="F7" s="40"/>
      <c r="G7" s="61"/>
      <c r="H7" s="61"/>
      <c r="I7" s="61"/>
      <c r="J7" s="61"/>
      <c r="K7" s="61"/>
      <c r="L7" s="61"/>
    </row>
    <row r="8" spans="1:12" x14ac:dyDescent="0.25">
      <c r="A8" s="22" t="s">
        <v>153</v>
      </c>
      <c r="B8" s="28" t="s">
        <v>198</v>
      </c>
      <c r="C8" s="52">
        <v>117.8</v>
      </c>
      <c r="D8" s="41">
        <v>103.3</v>
      </c>
      <c r="E8" s="41">
        <v>103.4</v>
      </c>
      <c r="F8" s="41">
        <v>103.7</v>
      </c>
      <c r="G8" s="61"/>
      <c r="H8" s="61"/>
      <c r="I8" s="61"/>
      <c r="J8" s="61"/>
      <c r="K8" s="61"/>
      <c r="L8" s="61"/>
    </row>
    <row r="9" spans="1:12" x14ac:dyDescent="0.25">
      <c r="A9" s="22" t="s">
        <v>45</v>
      </c>
      <c r="B9" s="28" t="s">
        <v>158</v>
      </c>
      <c r="C9" s="52">
        <v>117.9</v>
      </c>
      <c r="D9" s="41">
        <v>101.4</v>
      </c>
      <c r="E9" s="41">
        <v>103.6</v>
      </c>
      <c r="F9" s="41">
        <v>103.9</v>
      </c>
      <c r="G9" s="61"/>
      <c r="H9" s="61"/>
      <c r="I9" s="61"/>
      <c r="J9" s="61"/>
      <c r="K9" s="61"/>
      <c r="L9" s="61"/>
    </row>
    <row r="10" spans="1:12" x14ac:dyDescent="0.25">
      <c r="A10" s="42" t="s">
        <v>46</v>
      </c>
      <c r="B10" s="28" t="s">
        <v>165</v>
      </c>
      <c r="C10" s="52">
        <v>110.8</v>
      </c>
      <c r="D10" s="41">
        <v>102.9</v>
      </c>
      <c r="E10" s="41">
        <v>103.9</v>
      </c>
      <c r="F10" s="41">
        <v>104.2</v>
      </c>
      <c r="G10" s="61"/>
      <c r="H10" s="61"/>
      <c r="I10" s="61"/>
      <c r="J10" s="61"/>
      <c r="K10" s="61"/>
      <c r="L10" s="61"/>
    </row>
    <row r="11" spans="1:12" x14ac:dyDescent="0.25">
      <c r="A11" s="10"/>
      <c r="B11" s="28" t="s">
        <v>8</v>
      </c>
      <c r="C11" s="41"/>
      <c r="D11" s="41"/>
      <c r="E11" s="41"/>
      <c r="F11" s="41"/>
    </row>
    <row r="12" spans="1:12" x14ac:dyDescent="0.25">
      <c r="A12" s="10" t="s">
        <v>199</v>
      </c>
      <c r="B12" s="23" t="s">
        <v>119</v>
      </c>
      <c r="C12" s="52">
        <v>109.4</v>
      </c>
      <c r="D12" s="41">
        <v>103.2</v>
      </c>
      <c r="E12" s="41">
        <v>103.8</v>
      </c>
      <c r="F12" s="41">
        <v>104.2</v>
      </c>
    </row>
    <row r="13" spans="1:12" x14ac:dyDescent="0.25">
      <c r="A13" s="10" t="s">
        <v>200</v>
      </c>
      <c r="B13" s="23" t="s">
        <v>120</v>
      </c>
      <c r="C13" s="52">
        <v>109.4</v>
      </c>
      <c r="D13" s="41">
        <v>103.2</v>
      </c>
      <c r="E13" s="41">
        <v>103.8</v>
      </c>
      <c r="F13" s="41">
        <v>104.2</v>
      </c>
    </row>
    <row r="14" spans="1:12" x14ac:dyDescent="0.25">
      <c r="A14" s="10" t="s">
        <v>201</v>
      </c>
      <c r="B14" s="23" t="s">
        <v>121</v>
      </c>
      <c r="C14" s="52">
        <v>109.4</v>
      </c>
      <c r="D14" s="41">
        <v>103.2</v>
      </c>
      <c r="E14" s="41">
        <v>103.8</v>
      </c>
      <c r="F14" s="41">
        <v>104.2</v>
      </c>
    </row>
    <row r="15" spans="1:12" x14ac:dyDescent="0.25">
      <c r="A15" s="10" t="s">
        <v>202</v>
      </c>
      <c r="B15" s="23" t="s">
        <v>122</v>
      </c>
      <c r="C15" s="41">
        <v>104.3</v>
      </c>
      <c r="D15" s="41">
        <v>103.1</v>
      </c>
      <c r="E15" s="41">
        <v>103.7</v>
      </c>
      <c r="F15" s="41">
        <v>104</v>
      </c>
    </row>
    <row r="16" spans="1:12" x14ac:dyDescent="0.25">
      <c r="A16" s="10" t="s">
        <v>203</v>
      </c>
      <c r="B16" s="23" t="s">
        <v>123</v>
      </c>
      <c r="C16" s="41">
        <v>104.3</v>
      </c>
      <c r="D16" s="41">
        <v>103.1</v>
      </c>
      <c r="E16" s="41">
        <v>103.7</v>
      </c>
      <c r="F16" s="41">
        <v>104</v>
      </c>
    </row>
    <row r="17" spans="1:6" x14ac:dyDescent="0.25">
      <c r="A17" s="10" t="s">
        <v>204</v>
      </c>
      <c r="B17" s="23" t="s">
        <v>124</v>
      </c>
      <c r="C17" s="41">
        <v>104.3</v>
      </c>
      <c r="D17" s="41">
        <v>103.1</v>
      </c>
      <c r="E17" s="41">
        <v>103.7</v>
      </c>
      <c r="F17" s="41">
        <v>104</v>
      </c>
    </row>
    <row r="18" spans="1:6" ht="47.25" x14ac:dyDescent="0.25">
      <c r="A18" s="10" t="s">
        <v>205</v>
      </c>
      <c r="B18" s="23" t="s">
        <v>125</v>
      </c>
      <c r="C18" s="52">
        <v>107.7</v>
      </c>
      <c r="D18" s="41">
        <v>103.7</v>
      </c>
      <c r="E18" s="41">
        <v>103.7</v>
      </c>
      <c r="F18" s="41">
        <v>103.9</v>
      </c>
    </row>
    <row r="19" spans="1:6" x14ac:dyDescent="0.25">
      <c r="A19" s="10" t="s">
        <v>206</v>
      </c>
      <c r="B19" s="23" t="s">
        <v>126</v>
      </c>
      <c r="C19" s="41">
        <v>106.3</v>
      </c>
      <c r="D19" s="41">
        <v>103.7</v>
      </c>
      <c r="E19" s="41">
        <v>103.9</v>
      </c>
      <c r="F19" s="41">
        <v>104.2</v>
      </c>
    </row>
    <row r="20" spans="1:6" ht="31.5" x14ac:dyDescent="0.25">
      <c r="A20" s="10" t="s">
        <v>207</v>
      </c>
      <c r="B20" s="23" t="s">
        <v>127</v>
      </c>
      <c r="C20" s="41">
        <v>105.5</v>
      </c>
      <c r="D20" s="41">
        <v>104.1</v>
      </c>
      <c r="E20" s="41">
        <v>104.5</v>
      </c>
      <c r="F20" s="41">
        <v>104.8</v>
      </c>
    </row>
    <row r="21" spans="1:6" x14ac:dyDescent="0.25">
      <c r="A21" s="10" t="s">
        <v>208</v>
      </c>
      <c r="B21" s="23" t="s">
        <v>128</v>
      </c>
      <c r="C21" s="52">
        <v>125.6</v>
      </c>
      <c r="D21" s="41">
        <v>100.1</v>
      </c>
      <c r="E21" s="41">
        <v>103.1</v>
      </c>
      <c r="F21" s="41">
        <v>103.3</v>
      </c>
    </row>
    <row r="22" spans="1:6" ht="31.5" x14ac:dyDescent="0.25">
      <c r="A22" s="10" t="s">
        <v>209</v>
      </c>
      <c r="B22" s="23" t="s">
        <v>129</v>
      </c>
      <c r="C22" s="41">
        <v>106.7</v>
      </c>
      <c r="D22" s="41">
        <v>103.2</v>
      </c>
      <c r="E22" s="41">
        <v>103.9</v>
      </c>
      <c r="F22" s="41">
        <v>104.4</v>
      </c>
    </row>
    <row r="23" spans="1:6" ht="31.5" x14ac:dyDescent="0.25">
      <c r="A23" s="10" t="s">
        <v>210</v>
      </c>
      <c r="B23" s="23" t="s">
        <v>130</v>
      </c>
      <c r="C23" s="41">
        <v>106.7</v>
      </c>
      <c r="D23" s="41">
        <v>103.2</v>
      </c>
      <c r="E23" s="41">
        <v>103.9</v>
      </c>
      <c r="F23" s="41">
        <v>104.4</v>
      </c>
    </row>
    <row r="24" spans="1:6" ht="31.5" x14ac:dyDescent="0.25">
      <c r="A24" s="10" t="s">
        <v>211</v>
      </c>
      <c r="B24" s="23" t="s">
        <v>131</v>
      </c>
      <c r="C24" s="41">
        <v>106.7</v>
      </c>
      <c r="D24" s="41">
        <v>103.2</v>
      </c>
      <c r="E24" s="41">
        <v>103.9</v>
      </c>
      <c r="F24" s="41">
        <v>104.4</v>
      </c>
    </row>
    <row r="25" spans="1:6" ht="31.5" x14ac:dyDescent="0.25">
      <c r="A25" s="10" t="s">
        <v>212</v>
      </c>
      <c r="B25" s="23" t="s">
        <v>132</v>
      </c>
      <c r="C25" s="41">
        <v>104.2</v>
      </c>
      <c r="D25" s="41">
        <v>103.9</v>
      </c>
      <c r="E25" s="41">
        <v>104.1</v>
      </c>
      <c r="F25" s="41">
        <v>104.3</v>
      </c>
    </row>
    <row r="26" spans="1:6" x14ac:dyDescent="0.25">
      <c r="A26" s="10" t="s">
        <v>213</v>
      </c>
      <c r="B26" s="23" t="s">
        <v>133</v>
      </c>
      <c r="C26" s="52">
        <v>125.7</v>
      </c>
      <c r="D26" s="41">
        <v>103.5</v>
      </c>
      <c r="E26" s="41">
        <v>104</v>
      </c>
      <c r="F26" s="41">
        <v>104.4</v>
      </c>
    </row>
    <row r="27" spans="1:6" ht="31.5" x14ac:dyDescent="0.25">
      <c r="A27" s="10" t="s">
        <v>214</v>
      </c>
      <c r="B27" s="23" t="s">
        <v>135</v>
      </c>
      <c r="C27" s="41">
        <v>104.7</v>
      </c>
      <c r="D27" s="41">
        <v>104.5</v>
      </c>
      <c r="E27" s="41">
        <v>104.3</v>
      </c>
      <c r="F27" s="41">
        <v>104.5</v>
      </c>
    </row>
    <row r="28" spans="1:6" ht="31.5" x14ac:dyDescent="0.25">
      <c r="A28" s="10" t="s">
        <v>215</v>
      </c>
      <c r="B28" s="23" t="s">
        <v>138</v>
      </c>
      <c r="C28" s="41">
        <v>103.9</v>
      </c>
      <c r="D28" s="41">
        <v>103.6</v>
      </c>
      <c r="E28" s="41">
        <v>104.1</v>
      </c>
      <c r="F28" s="41">
        <v>104.4</v>
      </c>
    </row>
    <row r="29" spans="1:6" x14ac:dyDescent="0.25">
      <c r="A29" s="10" t="s">
        <v>216</v>
      </c>
      <c r="B29" s="23" t="s">
        <v>140</v>
      </c>
      <c r="C29" s="41">
        <v>105.5</v>
      </c>
      <c r="D29" s="41">
        <v>104.1</v>
      </c>
      <c r="E29" s="41">
        <v>104.5</v>
      </c>
      <c r="F29" s="41">
        <v>104.8</v>
      </c>
    </row>
    <row r="30" spans="1:6" ht="31.5" x14ac:dyDescent="0.25">
      <c r="A30" s="10" t="s">
        <v>217</v>
      </c>
      <c r="B30" s="23" t="s">
        <v>142</v>
      </c>
      <c r="C30" s="41">
        <v>103.9</v>
      </c>
      <c r="D30" s="41">
        <v>103.6</v>
      </c>
      <c r="E30" s="41">
        <v>104.1</v>
      </c>
      <c r="F30" s="41">
        <v>104.4</v>
      </c>
    </row>
    <row r="31" spans="1:6" ht="31.5" x14ac:dyDescent="0.25">
      <c r="A31" s="10" t="s">
        <v>218</v>
      </c>
      <c r="B31" s="23" t="s">
        <v>144</v>
      </c>
      <c r="C31" s="41">
        <v>103.9</v>
      </c>
      <c r="D31" s="41">
        <v>103.6</v>
      </c>
      <c r="E31" s="41">
        <v>104.1</v>
      </c>
      <c r="F31" s="41">
        <v>104.4</v>
      </c>
    </row>
    <row r="32" spans="1:6" ht="31.5" x14ac:dyDescent="0.25">
      <c r="A32" s="10" t="s">
        <v>219</v>
      </c>
      <c r="B32" s="23" t="s">
        <v>146</v>
      </c>
      <c r="C32" s="41">
        <v>103.9</v>
      </c>
      <c r="D32" s="41">
        <v>103.6</v>
      </c>
      <c r="E32" s="41">
        <v>104.1</v>
      </c>
      <c r="F32" s="41">
        <v>104.4</v>
      </c>
    </row>
    <row r="33" spans="1:6" x14ac:dyDescent="0.25">
      <c r="A33" s="10" t="s">
        <v>220</v>
      </c>
      <c r="B33" s="23" t="s">
        <v>148</v>
      </c>
      <c r="C33" s="41">
        <v>105.5</v>
      </c>
      <c r="D33" s="41">
        <v>104.1</v>
      </c>
      <c r="E33" s="41">
        <v>104.5</v>
      </c>
      <c r="F33" s="41">
        <v>104.8</v>
      </c>
    </row>
    <row r="34" spans="1:6" x14ac:dyDescent="0.25">
      <c r="A34" s="10" t="s">
        <v>221</v>
      </c>
      <c r="B34" s="23" t="s">
        <v>150</v>
      </c>
      <c r="C34" s="41">
        <v>105.5</v>
      </c>
      <c r="D34" s="41">
        <v>104.1</v>
      </c>
      <c r="E34" s="41">
        <v>104.5</v>
      </c>
      <c r="F34" s="41">
        <v>104.8</v>
      </c>
    </row>
    <row r="35" spans="1:6" x14ac:dyDescent="0.25">
      <c r="A35" s="10" t="s">
        <v>222</v>
      </c>
      <c r="B35" s="23" t="s">
        <v>152</v>
      </c>
      <c r="C35" s="41">
        <v>105.5</v>
      </c>
      <c r="D35" s="41">
        <v>104.1</v>
      </c>
      <c r="E35" s="41">
        <v>104.5</v>
      </c>
      <c r="F35" s="41">
        <v>104.8</v>
      </c>
    </row>
    <row r="36" spans="1:6" ht="31.5" x14ac:dyDescent="0.25">
      <c r="A36" s="10" t="s">
        <v>47</v>
      </c>
      <c r="B36" s="28" t="s">
        <v>166</v>
      </c>
      <c r="C36" s="41">
        <v>104</v>
      </c>
      <c r="D36" s="41">
        <v>104</v>
      </c>
      <c r="E36" s="41">
        <v>104</v>
      </c>
      <c r="F36" s="41">
        <v>104</v>
      </c>
    </row>
    <row r="37" spans="1:6" ht="47.25" x14ac:dyDescent="0.25">
      <c r="A37" s="10" t="s">
        <v>48</v>
      </c>
      <c r="B37" s="28" t="s">
        <v>167</v>
      </c>
      <c r="C37" s="41">
        <v>103.8</v>
      </c>
      <c r="D37" s="41">
        <v>104</v>
      </c>
      <c r="E37" s="41">
        <v>104</v>
      </c>
      <c r="F37" s="41">
        <v>104</v>
      </c>
    </row>
    <row r="38" spans="1:6" x14ac:dyDescent="0.25">
      <c r="A38" s="11" t="s">
        <v>21</v>
      </c>
      <c r="B38" s="25" t="s">
        <v>22</v>
      </c>
      <c r="C38" s="41"/>
      <c r="D38" s="41"/>
      <c r="E38" s="41"/>
      <c r="F38" s="41"/>
    </row>
    <row r="39" spans="1:6" x14ac:dyDescent="0.25">
      <c r="A39" s="10" t="s">
        <v>153</v>
      </c>
      <c r="B39" s="12" t="s">
        <v>22</v>
      </c>
      <c r="C39" s="41">
        <v>104.5</v>
      </c>
      <c r="D39" s="41">
        <v>103.3</v>
      </c>
      <c r="E39" s="41">
        <v>103.8</v>
      </c>
      <c r="F39" s="41">
        <v>104.1</v>
      </c>
    </row>
    <row r="40" spans="1:6" x14ac:dyDescent="0.25">
      <c r="A40" s="10" t="s">
        <v>44</v>
      </c>
      <c r="B40" s="12" t="s">
        <v>174</v>
      </c>
      <c r="C40" s="41">
        <v>104.5</v>
      </c>
      <c r="D40" s="41">
        <v>102.6</v>
      </c>
      <c r="E40" s="41">
        <v>103.7</v>
      </c>
      <c r="F40" s="41">
        <v>104</v>
      </c>
    </row>
    <row r="41" spans="1:6" x14ac:dyDescent="0.25">
      <c r="A41" s="10" t="s">
        <v>45</v>
      </c>
      <c r="B41" s="12" t="s">
        <v>175</v>
      </c>
      <c r="C41" s="41">
        <v>105</v>
      </c>
      <c r="D41" s="41">
        <v>103.8</v>
      </c>
      <c r="E41" s="41">
        <v>103.9</v>
      </c>
      <c r="F41" s="41">
        <v>104</v>
      </c>
    </row>
    <row r="42" spans="1:6" x14ac:dyDescent="0.25">
      <c r="A42" s="11" t="s">
        <v>24</v>
      </c>
      <c r="B42" s="25" t="s">
        <v>25</v>
      </c>
      <c r="C42" s="41"/>
      <c r="D42" s="41"/>
      <c r="E42" s="41"/>
      <c r="F42" s="41"/>
    </row>
    <row r="43" spans="1:6" x14ac:dyDescent="0.25">
      <c r="A43" s="10" t="s">
        <v>153</v>
      </c>
      <c r="B43" s="26" t="s">
        <v>173</v>
      </c>
      <c r="C43" s="41">
        <v>105.8</v>
      </c>
      <c r="D43" s="41">
        <v>104</v>
      </c>
      <c r="E43" s="41">
        <v>104</v>
      </c>
      <c r="F43" s="41">
        <v>104</v>
      </c>
    </row>
    <row r="44" spans="1:6" x14ac:dyDescent="0.25">
      <c r="A44" s="10" t="s">
        <v>76</v>
      </c>
      <c r="B44" s="12" t="s">
        <v>171</v>
      </c>
      <c r="C44" s="41">
        <v>103</v>
      </c>
      <c r="D44" s="41">
        <v>104.3</v>
      </c>
      <c r="E44" s="41">
        <v>103.9</v>
      </c>
      <c r="F44" s="41">
        <v>104</v>
      </c>
    </row>
    <row r="45" spans="1:6" ht="31.5" x14ac:dyDescent="0.25">
      <c r="A45" s="10" t="s">
        <v>77</v>
      </c>
      <c r="B45" s="12" t="s">
        <v>168</v>
      </c>
      <c r="C45" s="41">
        <v>104</v>
      </c>
      <c r="D45" s="41">
        <v>103.5</v>
      </c>
      <c r="E45" s="41">
        <v>104</v>
      </c>
      <c r="F45" s="41">
        <v>104</v>
      </c>
    </row>
    <row r="46" spans="1:6" x14ac:dyDescent="0.25">
      <c r="A46" s="14" t="s">
        <v>78</v>
      </c>
      <c r="B46" s="12" t="s">
        <v>172</v>
      </c>
      <c r="C46" s="41">
        <v>94.1</v>
      </c>
      <c r="D46" s="41">
        <v>100.2</v>
      </c>
      <c r="E46" s="41">
        <v>101.1</v>
      </c>
      <c r="F46" s="41">
        <v>102</v>
      </c>
    </row>
    <row r="47" spans="1:6" x14ac:dyDescent="0.25">
      <c r="A47" s="17" t="s">
        <v>27</v>
      </c>
      <c r="B47" s="29" t="s">
        <v>28</v>
      </c>
      <c r="C47" s="41"/>
      <c r="D47" s="41"/>
      <c r="E47" s="41"/>
      <c r="F47" s="41"/>
    </row>
    <row r="48" spans="1:6" ht="31.5" x14ac:dyDescent="0.25">
      <c r="A48" s="14" t="s">
        <v>153</v>
      </c>
      <c r="B48" s="30" t="s">
        <v>169</v>
      </c>
      <c r="C48" s="41">
        <v>105.4</v>
      </c>
      <c r="D48" s="41">
        <v>105.1</v>
      </c>
      <c r="E48" s="41">
        <v>104.9</v>
      </c>
      <c r="F48" s="41">
        <v>104.7</v>
      </c>
    </row>
    <row r="49" spans="1:6" x14ac:dyDescent="0.25">
      <c r="A49" s="11" t="s">
        <v>32</v>
      </c>
      <c r="B49" s="25" t="s">
        <v>30</v>
      </c>
      <c r="C49" s="41"/>
      <c r="D49" s="41"/>
      <c r="E49" s="41"/>
      <c r="F49" s="41"/>
    </row>
    <row r="50" spans="1:6" x14ac:dyDescent="0.25">
      <c r="A50" s="18" t="s">
        <v>153</v>
      </c>
      <c r="B50" s="31" t="s">
        <v>170</v>
      </c>
      <c r="C50" s="41">
        <v>103.6</v>
      </c>
      <c r="D50" s="41">
        <v>104.2</v>
      </c>
      <c r="E50" s="41">
        <v>104.4</v>
      </c>
      <c r="F50" s="41">
        <v>104.5</v>
      </c>
    </row>
  </sheetData>
  <mergeCells count="6">
    <mergeCell ref="G4:L10"/>
    <mergeCell ref="A2:F2"/>
    <mergeCell ref="A3:F3"/>
    <mergeCell ref="B5:B6"/>
    <mergeCell ref="D5:F5"/>
    <mergeCell ref="A5:A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58"/>
  <sheetViews>
    <sheetView tabSelected="1" showWhiteSpace="0" view="pageBreakPreview" topLeftCell="A131" zoomScale="120" zoomScaleNormal="100" zoomScaleSheetLayoutView="120" zoomScalePageLayoutView="120" workbookViewId="0">
      <selection activeCell="G148" sqref="G148"/>
    </sheetView>
  </sheetViews>
  <sheetFormatPr defaultRowHeight="15.75" x14ac:dyDescent="0.25"/>
  <cols>
    <col min="1" max="1" width="9" style="24" customWidth="1"/>
    <col min="2" max="2" width="49.5703125" style="36" customWidth="1"/>
    <col min="3" max="3" width="24.85546875" style="38" customWidth="1"/>
    <col min="4" max="4" width="12.5703125" style="38" customWidth="1"/>
    <col min="5" max="5" width="15" style="38" customWidth="1"/>
    <col min="6" max="6" width="12.85546875" style="60" customWidth="1"/>
    <col min="7" max="7" width="12.42578125" style="60" customWidth="1"/>
    <col min="8" max="8" width="14.42578125" style="60" customWidth="1"/>
    <col min="9" max="16384" width="9.140625" style="1"/>
  </cols>
  <sheetData>
    <row r="1" spans="1:8" ht="18.75" x14ac:dyDescent="0.25">
      <c r="A1" s="84" t="s">
        <v>264</v>
      </c>
      <c r="B1" s="84"/>
      <c r="C1" s="84"/>
      <c r="D1" s="84"/>
      <c r="E1" s="84"/>
      <c r="F1" s="84"/>
      <c r="G1" s="84"/>
      <c r="H1" s="84"/>
    </row>
    <row r="2" spans="1:8" ht="42.75" customHeight="1" x14ac:dyDescent="0.3">
      <c r="A2" s="85" t="s">
        <v>261</v>
      </c>
      <c r="B2" s="86"/>
      <c r="C2" s="86"/>
      <c r="D2" s="86"/>
      <c r="E2" s="86"/>
      <c r="F2" s="86"/>
      <c r="G2" s="86"/>
      <c r="H2" s="86"/>
    </row>
    <row r="3" spans="1:8" s="3" customFormat="1" x14ac:dyDescent="0.25">
      <c r="A3" s="2"/>
      <c r="B3" s="34"/>
      <c r="C3" s="37"/>
      <c r="D3" s="37"/>
      <c r="E3" s="37"/>
      <c r="F3" s="54"/>
      <c r="G3" s="54"/>
      <c r="H3" s="54"/>
    </row>
    <row r="4" spans="1:8" x14ac:dyDescent="0.25">
      <c r="A4" s="64" t="s">
        <v>0</v>
      </c>
      <c r="B4" s="87" t="s">
        <v>1</v>
      </c>
      <c r="C4" s="64" t="s">
        <v>2</v>
      </c>
      <c r="D4" s="4" t="s">
        <v>3</v>
      </c>
      <c r="E4" s="4" t="s">
        <v>93</v>
      </c>
      <c r="F4" s="88" t="s">
        <v>4</v>
      </c>
      <c r="G4" s="89"/>
      <c r="H4" s="89"/>
    </row>
    <row r="5" spans="1:8" x14ac:dyDescent="0.25">
      <c r="A5" s="64"/>
      <c r="B5" s="87"/>
      <c r="C5" s="64"/>
      <c r="D5" s="5">
        <v>2020</v>
      </c>
      <c r="E5" s="4">
        <v>2021</v>
      </c>
      <c r="F5" s="55">
        <v>2022</v>
      </c>
      <c r="G5" s="55">
        <v>2023</v>
      </c>
      <c r="H5" s="55">
        <v>2024</v>
      </c>
    </row>
    <row r="6" spans="1:8" x14ac:dyDescent="0.25">
      <c r="A6" s="6" t="s">
        <v>5</v>
      </c>
      <c r="B6" s="25" t="s">
        <v>6</v>
      </c>
      <c r="C6" s="7"/>
      <c r="D6" s="7"/>
      <c r="E6" s="7"/>
      <c r="F6" s="56"/>
      <c r="G6" s="56"/>
      <c r="H6" s="56"/>
    </row>
    <row r="7" spans="1:8" x14ac:dyDescent="0.25">
      <c r="A7" s="8">
        <v>1</v>
      </c>
      <c r="B7" s="35" t="s">
        <v>234</v>
      </c>
      <c r="C7" s="19" t="s">
        <v>9</v>
      </c>
      <c r="D7" s="44">
        <v>7415</v>
      </c>
      <c r="E7" s="44">
        <v>7096</v>
      </c>
      <c r="F7" s="57">
        <v>7112</v>
      </c>
      <c r="G7" s="57">
        <v>7129</v>
      </c>
      <c r="H7" s="57">
        <v>7152</v>
      </c>
    </row>
    <row r="8" spans="1:8" x14ac:dyDescent="0.25">
      <c r="A8" s="8" t="s">
        <v>44</v>
      </c>
      <c r="B8" s="35" t="s">
        <v>224</v>
      </c>
      <c r="C8" s="19" t="s">
        <v>9</v>
      </c>
      <c r="D8" s="44">
        <v>5499</v>
      </c>
      <c r="E8" s="44">
        <v>5146</v>
      </c>
      <c r="F8" s="57">
        <v>5167</v>
      </c>
      <c r="G8" s="57">
        <v>5180</v>
      </c>
      <c r="H8" s="57">
        <v>5200</v>
      </c>
    </row>
    <row r="9" spans="1:8" x14ac:dyDescent="0.25">
      <c r="A9" s="8" t="s">
        <v>45</v>
      </c>
      <c r="B9" s="35" t="s">
        <v>225</v>
      </c>
      <c r="C9" s="19" t="s">
        <v>9</v>
      </c>
      <c r="D9" s="44">
        <f>D7-D8</f>
        <v>1916</v>
      </c>
      <c r="E9" s="44">
        <f>E7-E8</f>
        <v>1950</v>
      </c>
      <c r="F9" s="57">
        <f t="shared" ref="F9:H9" si="0">F7-F8</f>
        <v>1945</v>
      </c>
      <c r="G9" s="57">
        <f t="shared" si="0"/>
        <v>1949</v>
      </c>
      <c r="H9" s="57">
        <f t="shared" si="0"/>
        <v>1952</v>
      </c>
    </row>
    <row r="10" spans="1:8" ht="31.5" x14ac:dyDescent="0.25">
      <c r="A10" s="8" t="s">
        <v>76</v>
      </c>
      <c r="B10" s="35" t="s">
        <v>233</v>
      </c>
      <c r="C10" s="19" t="s">
        <v>9</v>
      </c>
      <c r="D10" s="44">
        <v>1245</v>
      </c>
      <c r="E10" s="44">
        <v>1250</v>
      </c>
      <c r="F10" s="57">
        <v>1258</v>
      </c>
      <c r="G10" s="57">
        <v>1261</v>
      </c>
      <c r="H10" s="57">
        <v>1267</v>
      </c>
    </row>
    <row r="11" spans="1:8" ht="31.5" x14ac:dyDescent="0.25">
      <c r="A11" s="8" t="s">
        <v>77</v>
      </c>
      <c r="B11" s="35" t="s">
        <v>231</v>
      </c>
      <c r="C11" s="19" t="s">
        <v>9</v>
      </c>
      <c r="D11" s="44">
        <v>4522</v>
      </c>
      <c r="E11" s="44">
        <v>4530</v>
      </c>
      <c r="F11" s="57">
        <v>4550</v>
      </c>
      <c r="G11" s="57">
        <v>4575</v>
      </c>
      <c r="H11" s="57">
        <v>4600</v>
      </c>
    </row>
    <row r="12" spans="1:8" ht="31.5" x14ac:dyDescent="0.25">
      <c r="A12" s="8" t="s">
        <v>78</v>
      </c>
      <c r="B12" s="35" t="s">
        <v>232</v>
      </c>
      <c r="C12" s="19" t="s">
        <v>9</v>
      </c>
      <c r="D12" s="44">
        <f>D7-D10-D11</f>
        <v>1648</v>
      </c>
      <c r="E12" s="44">
        <f t="shared" ref="E12:H12" si="1">E7-E10-E11</f>
        <v>1316</v>
      </c>
      <c r="F12" s="57">
        <f t="shared" si="1"/>
        <v>1304</v>
      </c>
      <c r="G12" s="57">
        <f t="shared" si="1"/>
        <v>1293</v>
      </c>
      <c r="H12" s="57">
        <f t="shared" si="1"/>
        <v>1285</v>
      </c>
    </row>
    <row r="13" spans="1:8" x14ac:dyDescent="0.25">
      <c r="A13" s="9" t="s">
        <v>79</v>
      </c>
      <c r="B13" s="35" t="s">
        <v>94</v>
      </c>
      <c r="C13" s="19" t="s">
        <v>9</v>
      </c>
      <c r="D13" s="44">
        <f>(D7+E7)/2</f>
        <v>7255.5</v>
      </c>
      <c r="E13" s="44">
        <f>(E7+F7)/2</f>
        <v>7104</v>
      </c>
      <c r="F13" s="57">
        <f>(F7+G7)/2</f>
        <v>7120.5</v>
      </c>
      <c r="G13" s="57">
        <f>(G7+H7)/2</f>
        <v>7140.5</v>
      </c>
      <c r="H13" s="57">
        <f>(H7+(H7+H14-H15+H16))/2</f>
        <v>7169.5</v>
      </c>
    </row>
    <row r="14" spans="1:8" ht="23.25" customHeight="1" x14ac:dyDescent="0.25">
      <c r="A14" s="10" t="s">
        <v>84</v>
      </c>
      <c r="B14" s="35" t="s">
        <v>74</v>
      </c>
      <c r="C14" s="19" t="s">
        <v>9</v>
      </c>
      <c r="D14" s="44">
        <v>149</v>
      </c>
      <c r="E14" s="44">
        <v>42</v>
      </c>
      <c r="F14" s="57">
        <v>42</v>
      </c>
      <c r="G14" s="57">
        <v>44</v>
      </c>
      <c r="H14" s="57">
        <v>44</v>
      </c>
    </row>
    <row r="15" spans="1:8" x14ac:dyDescent="0.25">
      <c r="A15" s="10" t="s">
        <v>85</v>
      </c>
      <c r="B15" s="35" t="s">
        <v>75</v>
      </c>
      <c r="C15" s="19" t="s">
        <v>9</v>
      </c>
      <c r="D15" s="44">
        <v>568</v>
      </c>
      <c r="E15" s="44">
        <v>84</v>
      </c>
      <c r="F15" s="57">
        <v>69</v>
      </c>
      <c r="G15" s="57">
        <v>65</v>
      </c>
      <c r="H15" s="57">
        <v>64</v>
      </c>
    </row>
    <row r="16" spans="1:8" x14ac:dyDescent="0.25">
      <c r="A16" s="10" t="s">
        <v>86</v>
      </c>
      <c r="B16" s="35" t="s">
        <v>90</v>
      </c>
      <c r="C16" s="19" t="s">
        <v>9</v>
      </c>
      <c r="D16" s="44">
        <v>100</v>
      </c>
      <c r="E16" s="44">
        <v>40</v>
      </c>
      <c r="F16" s="57">
        <v>44</v>
      </c>
      <c r="G16" s="57">
        <v>49</v>
      </c>
      <c r="H16" s="57">
        <v>55</v>
      </c>
    </row>
    <row r="17" spans="1:8" ht="31.5" x14ac:dyDescent="0.25">
      <c r="A17" s="10" t="s">
        <v>154</v>
      </c>
      <c r="B17" s="35" t="s">
        <v>10</v>
      </c>
      <c r="C17" s="19" t="s">
        <v>241</v>
      </c>
      <c r="D17" s="44">
        <f>D14/D13*1000</f>
        <v>20.536144993453242</v>
      </c>
      <c r="E17" s="44">
        <f>E14/E13*1000</f>
        <v>5.9121621621621623</v>
      </c>
      <c r="F17" s="57">
        <f>F14/F13*1000</f>
        <v>5.8984621866441955</v>
      </c>
      <c r="G17" s="57">
        <f>G14/G13*1000</f>
        <v>6.1620334710454445</v>
      </c>
      <c r="H17" s="57">
        <f>H14/H13*1000</f>
        <v>6.1371085849780318</v>
      </c>
    </row>
    <row r="18" spans="1:8" ht="31.5" x14ac:dyDescent="0.25">
      <c r="A18" s="10" t="s">
        <v>155</v>
      </c>
      <c r="B18" s="35" t="s">
        <v>11</v>
      </c>
      <c r="C18" s="19" t="s">
        <v>241</v>
      </c>
      <c r="D18" s="44">
        <f>D15/D13*1000</f>
        <v>78.285438632761355</v>
      </c>
      <c r="E18" s="44">
        <f>E15/E13*1000</f>
        <v>11.824324324324325</v>
      </c>
      <c r="F18" s="57">
        <f>F15/F13*1000</f>
        <v>9.6903307352011794</v>
      </c>
      <c r="G18" s="57">
        <f>G15/G13*1000</f>
        <v>9.1030039913171343</v>
      </c>
      <c r="H18" s="57">
        <f>H15/H13*1000</f>
        <v>8.926703396331682</v>
      </c>
    </row>
    <row r="19" spans="1:8" ht="31.5" x14ac:dyDescent="0.25">
      <c r="A19" s="10" t="s">
        <v>156</v>
      </c>
      <c r="B19" s="35" t="s">
        <v>12</v>
      </c>
      <c r="C19" s="19" t="s">
        <v>241</v>
      </c>
      <c r="D19" s="44">
        <f>D17-D18</f>
        <v>-57.749293639308114</v>
      </c>
      <c r="E19" s="44">
        <f>E17-E18</f>
        <v>-5.9121621621621623</v>
      </c>
      <c r="F19" s="57">
        <f>F17-F18</f>
        <v>-3.7918685485569839</v>
      </c>
      <c r="G19" s="57">
        <f>G17-G18</f>
        <v>-2.9409705202716898</v>
      </c>
      <c r="H19" s="57">
        <f>H17-H18</f>
        <v>-2.7895948113536502</v>
      </c>
    </row>
    <row r="20" spans="1:8" ht="31.5" x14ac:dyDescent="0.25">
      <c r="A20" s="10" t="s">
        <v>157</v>
      </c>
      <c r="B20" s="35" t="s">
        <v>13</v>
      </c>
      <c r="C20" s="19" t="s">
        <v>241</v>
      </c>
      <c r="D20" s="44">
        <f>D16/D13*1000</f>
        <v>13.782647646612915</v>
      </c>
      <c r="E20" s="44">
        <f>E16/E13*1000</f>
        <v>5.6306306306306304</v>
      </c>
      <c r="F20" s="57">
        <f>F16/F13*1000</f>
        <v>6.1793413383891584</v>
      </c>
      <c r="G20" s="57">
        <f>G16/G13*1000</f>
        <v>6.862264547300609</v>
      </c>
      <c r="H20" s="57">
        <f>H16/H13*1000</f>
        <v>7.6713857312225402</v>
      </c>
    </row>
    <row r="21" spans="1:8" x14ac:dyDescent="0.25">
      <c r="A21" s="15" t="s">
        <v>14</v>
      </c>
      <c r="B21" s="45" t="s">
        <v>16</v>
      </c>
      <c r="C21" s="46"/>
      <c r="D21" s="46"/>
      <c r="E21" s="46"/>
      <c r="F21" s="58"/>
      <c r="G21" s="58"/>
      <c r="H21" s="58"/>
    </row>
    <row r="22" spans="1:8" ht="63" x14ac:dyDescent="0.25">
      <c r="A22" s="78">
        <v>1</v>
      </c>
      <c r="B22" s="43" t="s">
        <v>118</v>
      </c>
      <c r="C22" s="19" t="s">
        <v>240</v>
      </c>
      <c r="D22" s="44">
        <f>D24+D26+D77+D79</f>
        <v>127.80000000000001</v>
      </c>
      <c r="E22" s="44">
        <f>E24+E26+E77+E79</f>
        <v>138.15379949999999</v>
      </c>
      <c r="F22" s="57">
        <f>F24+F26+F77+F79</f>
        <v>148.16885870761547</v>
      </c>
      <c r="G22" s="57">
        <f>G24+G26+G77+G79</f>
        <v>159.51876801657346</v>
      </c>
      <c r="H22" s="57">
        <f>H24+H26+H77+H79</f>
        <v>172.38302376233983</v>
      </c>
    </row>
    <row r="23" spans="1:8" ht="31.5" x14ac:dyDescent="0.25">
      <c r="A23" s="78"/>
      <c r="B23" s="43" t="s">
        <v>17</v>
      </c>
      <c r="C23" s="47" t="s">
        <v>18</v>
      </c>
      <c r="D23" s="44">
        <v>100.6</v>
      </c>
      <c r="E23" s="44">
        <f>(D24*E25+D26*E27+D77*E78+D79*E80)/D22</f>
        <v>103.58732394366196</v>
      </c>
      <c r="F23" s="57">
        <f t="shared" ref="F23:H23" si="2">(E24*F25+E26*F27+E77*F78+E79*F80)/E22</f>
        <v>103.56063381629978</v>
      </c>
      <c r="G23" s="57">
        <f t="shared" si="2"/>
        <v>103.63380859411197</v>
      </c>
      <c r="H23" s="57">
        <f t="shared" si="2"/>
        <v>103.82898081833818</v>
      </c>
    </row>
    <row r="24" spans="1:8" ht="78.75" hidden="1" x14ac:dyDescent="0.25">
      <c r="A24" s="78" t="s">
        <v>76</v>
      </c>
      <c r="B24" s="43" t="s">
        <v>193</v>
      </c>
      <c r="C24" s="19" t="s">
        <v>240</v>
      </c>
      <c r="D24" s="44"/>
      <c r="E24" s="44">
        <f>D24*E25*'Входные данные'!C9/10000</f>
        <v>0</v>
      </c>
      <c r="F24" s="57">
        <f>E24*F25*'Входные данные'!D9/10000</f>
        <v>0</v>
      </c>
      <c r="G24" s="57">
        <f>F24*G25*'Входные данные'!E9/10000</f>
        <v>0</v>
      </c>
      <c r="H24" s="57">
        <f>G24*H25*'Входные данные'!F9/10000</f>
        <v>0</v>
      </c>
    </row>
    <row r="25" spans="1:8" ht="31.5" hidden="1" x14ac:dyDescent="0.25">
      <c r="A25" s="78"/>
      <c r="B25" s="43" t="s">
        <v>20</v>
      </c>
      <c r="C25" s="47" t="s">
        <v>18</v>
      </c>
      <c r="D25" s="44"/>
      <c r="E25" s="44"/>
      <c r="F25" s="57"/>
      <c r="G25" s="57"/>
      <c r="H25" s="57"/>
    </row>
    <row r="26" spans="1:8" ht="78.75" hidden="1" x14ac:dyDescent="0.25">
      <c r="A26" s="79">
        <v>3</v>
      </c>
      <c r="B26" s="43" t="s">
        <v>194</v>
      </c>
      <c r="C26" s="19" t="s">
        <v>240</v>
      </c>
      <c r="D26" s="44">
        <f>D29+D35+D37+D39+D41+D43+D45+D47+D49+D51+D53+D55+D57+D59+D31+D33+D61+D63+D65+D67+D69+D71+D73+D75</f>
        <v>2.5</v>
      </c>
      <c r="E26" s="44">
        <f>E29+E35+E37+E39+E41+E43+E45+E47+E49+E51+E53+E55+E57+E59+E31+E33+E61+E63+E65+E67+E69+E71+E73+E75</f>
        <v>2.8</v>
      </c>
      <c r="F26" s="57">
        <f>F29+F35+F37+F39+F41+F43+F45+F47+F49+F51+F53+F55+F57+F59+F31+F33+F61+F63+F65+F67+F69+F71+F73+F75</f>
        <v>3.0343067999999995</v>
      </c>
      <c r="G26" s="57">
        <f>G29+G35+G37+G39+G41+G43+G45+G47+G49+G51+G53+G55+G57+G59+G31+G33+G61+G63+G65+G67+G69+G71+G73+G75</f>
        <v>3.3135388832699997</v>
      </c>
      <c r="H26" s="57">
        <f>H29+H35+H37+H39+H41+H43+H45+H47+H49+H51+H53+H55+H57+H59+H31+H33+H61+H63+H65+H67+H69+H71+H73+H75</f>
        <v>3.6392730096509731</v>
      </c>
    </row>
    <row r="27" spans="1:8" ht="31.5" hidden="1" x14ac:dyDescent="0.25">
      <c r="A27" s="79"/>
      <c r="B27" s="43" t="s">
        <v>20</v>
      </c>
      <c r="C27" s="47" t="s">
        <v>18</v>
      </c>
      <c r="D27" s="44"/>
      <c r="E27" s="44">
        <f>(D29*E30+D31*E32+D33*E34+D35*E36+D37*E38+D39*E40+D41*E42+D43*E44+D45*E46+D47*E48+D49*E50+D51*E52+D53*E54+D55*E56+D57*E58+D59*E60+D61*E62+D63*E64+D65*E66+D67*E68+D69*E70+D71*E72+D73*E74+D75*E76)/D26</f>
        <v>105.5</v>
      </c>
      <c r="F27" s="57">
        <f>(E29*F30+E31*F32+E33*F34+E35*F36+E37*F38+E39*F40+E41*F42+E43*F44+E45*F46+E47*F48+E49*F50+E51*F52+E53*F54+E55*F56+E57*F58+E59*F60+E61*F62+E63*F64+E65*F66+E67*F68+E69*F70+E71*F72+E73*F74+E75*F76)/E26</f>
        <v>104.1</v>
      </c>
      <c r="G27" s="57">
        <f>(F29*G30+F31*G32+F33*G34+F35*G36+F37*G38+F39*G40+F41*G42+F43*G44+F45*G46+F47*G48+F49*G50+F51*G52+F53*G54+F55*G56+F57*G58+F59*G60+F61*G62+F63*G64+F65*G66+F67*G68+F69*G70+F71*G72+F73*G74+F75*G76)/F26</f>
        <v>104.5</v>
      </c>
      <c r="H27" s="57">
        <f>(G29*H30+G31*H32+G33*H34+G35*H36+G37*H38+G39*H40+G41*H42+G43*H44+G45*H46+G47*H48+G49*H50+G51*H52+G53*H54+G55*H56+G57*H58+G59*H60+G61*H62+G63*H64+G65*H66+G67*H68+G69*H70+G71*H72+G73*H74+G75*H76)/G26</f>
        <v>104.8</v>
      </c>
    </row>
    <row r="28" spans="1:8" hidden="1" x14ac:dyDescent="0.25">
      <c r="A28" s="10"/>
      <c r="B28" s="43" t="s">
        <v>8</v>
      </c>
      <c r="C28" s="47"/>
      <c r="D28" s="48"/>
      <c r="E28" s="48"/>
      <c r="F28" s="59"/>
      <c r="G28" s="59"/>
      <c r="H28" s="59"/>
    </row>
    <row r="29" spans="1:8" ht="31.5" hidden="1" x14ac:dyDescent="0.25">
      <c r="A29" s="70" t="s">
        <v>49</v>
      </c>
      <c r="B29" s="43" t="s">
        <v>119</v>
      </c>
      <c r="C29" s="19" t="s">
        <v>240</v>
      </c>
      <c r="D29" s="44"/>
      <c r="E29" s="44">
        <f>D29*E30*'Входные данные'!C12/10000</f>
        <v>0</v>
      </c>
      <c r="F29" s="57">
        <f>E29*F30*'Входные данные'!D12/10000</f>
        <v>0</v>
      </c>
      <c r="G29" s="57">
        <f>F29*G30*'Входные данные'!E12/10000</f>
        <v>0</v>
      </c>
      <c r="H29" s="57">
        <f>G29*H30*'Входные данные'!F12/10000</f>
        <v>0</v>
      </c>
    </row>
    <row r="30" spans="1:8" ht="31.5" hidden="1" x14ac:dyDescent="0.25">
      <c r="A30" s="70"/>
      <c r="B30" s="43" t="s">
        <v>20</v>
      </c>
      <c r="C30" s="47" t="s">
        <v>18</v>
      </c>
      <c r="D30" s="44"/>
      <c r="E30" s="44"/>
      <c r="F30" s="57"/>
      <c r="G30" s="57"/>
      <c r="H30" s="57"/>
    </row>
    <row r="31" spans="1:8" hidden="1" x14ac:dyDescent="0.25">
      <c r="A31" s="70" t="s">
        <v>50</v>
      </c>
      <c r="B31" s="43" t="s">
        <v>120</v>
      </c>
      <c r="C31" s="19" t="s">
        <v>240</v>
      </c>
      <c r="D31" s="44"/>
      <c r="E31" s="44">
        <f>D31*E32*'Входные данные'!C13/10000</f>
        <v>0</v>
      </c>
      <c r="F31" s="57">
        <f>E31*F32*'Входные данные'!D13/10000</f>
        <v>0</v>
      </c>
      <c r="G31" s="57">
        <f>F31*G32*'Входные данные'!E13/10000</f>
        <v>0</v>
      </c>
      <c r="H31" s="57">
        <f>G31*H32*'Входные данные'!F13/10000</f>
        <v>0</v>
      </c>
    </row>
    <row r="32" spans="1:8" ht="31.5" hidden="1" x14ac:dyDescent="0.25">
      <c r="A32" s="70"/>
      <c r="B32" s="43" t="s">
        <v>20</v>
      </c>
      <c r="C32" s="47" t="s">
        <v>18</v>
      </c>
      <c r="D32" s="44"/>
      <c r="E32" s="44"/>
      <c r="F32" s="57"/>
      <c r="G32" s="57"/>
      <c r="H32" s="57"/>
    </row>
    <row r="33" spans="1:8" ht="31.5" hidden="1" x14ac:dyDescent="0.25">
      <c r="A33" s="70" t="s">
        <v>51</v>
      </c>
      <c r="B33" s="43" t="s">
        <v>121</v>
      </c>
      <c r="C33" s="19" t="s">
        <v>240</v>
      </c>
      <c r="D33" s="44"/>
      <c r="E33" s="44">
        <f>D33*E34*'Входные данные'!C14/10000</f>
        <v>0</v>
      </c>
      <c r="F33" s="57">
        <f>E33*F34*'Входные данные'!D14/10000</f>
        <v>0</v>
      </c>
      <c r="G33" s="57">
        <f>F33*G34*'Входные данные'!E14/10000</f>
        <v>0</v>
      </c>
      <c r="H33" s="57">
        <f>G33*H34*'Входные данные'!F14/10000</f>
        <v>0</v>
      </c>
    </row>
    <row r="34" spans="1:8" ht="31.5" hidden="1" x14ac:dyDescent="0.25">
      <c r="A34" s="70"/>
      <c r="B34" s="43" t="s">
        <v>20</v>
      </c>
      <c r="C34" s="47" t="s">
        <v>18</v>
      </c>
      <c r="D34" s="44"/>
      <c r="E34" s="44"/>
      <c r="F34" s="57"/>
      <c r="G34" s="57"/>
      <c r="H34" s="57"/>
    </row>
    <row r="35" spans="1:8" ht="31.5" hidden="1" x14ac:dyDescent="0.25">
      <c r="A35" s="70" t="s">
        <v>52</v>
      </c>
      <c r="B35" s="43" t="s">
        <v>122</v>
      </c>
      <c r="C35" s="19" t="s">
        <v>240</v>
      </c>
      <c r="D35" s="44"/>
      <c r="E35" s="44">
        <f>D35*E36*'Входные данные'!C15/10000</f>
        <v>0</v>
      </c>
      <c r="F35" s="57">
        <f>E35*F36*'Входные данные'!D15/10000</f>
        <v>0</v>
      </c>
      <c r="G35" s="57">
        <f>F35*G36*'Входные данные'!E15/10000</f>
        <v>0</v>
      </c>
      <c r="H35" s="57">
        <f>G35*H36*'Входные данные'!F15/10000</f>
        <v>0</v>
      </c>
    </row>
    <row r="36" spans="1:8" ht="31.5" hidden="1" x14ac:dyDescent="0.25">
      <c r="A36" s="70"/>
      <c r="B36" s="43" t="s">
        <v>20</v>
      </c>
      <c r="C36" s="47" t="s">
        <v>18</v>
      </c>
      <c r="D36" s="44"/>
      <c r="E36" s="44"/>
      <c r="F36" s="57"/>
      <c r="G36" s="57"/>
      <c r="H36" s="57"/>
    </row>
    <row r="37" spans="1:8" hidden="1" x14ac:dyDescent="0.25">
      <c r="A37" s="70" t="s">
        <v>53</v>
      </c>
      <c r="B37" s="43" t="s">
        <v>123</v>
      </c>
      <c r="C37" s="19" t="s">
        <v>240</v>
      </c>
      <c r="D37" s="44"/>
      <c r="E37" s="44">
        <f>D37*E38*'Входные данные'!C16/10000</f>
        <v>0</v>
      </c>
      <c r="F37" s="57">
        <f>E37*F38*'Входные данные'!D16/10000</f>
        <v>0</v>
      </c>
      <c r="G37" s="57">
        <f>F37*G38*'Входные данные'!E16/10000</f>
        <v>0</v>
      </c>
      <c r="H37" s="57">
        <f>G37*H38*'Входные данные'!F16/10000</f>
        <v>0</v>
      </c>
    </row>
    <row r="38" spans="1:8" ht="31.5" hidden="1" x14ac:dyDescent="0.25">
      <c r="A38" s="70"/>
      <c r="B38" s="43" t="s">
        <v>20</v>
      </c>
      <c r="C38" s="47" t="s">
        <v>18</v>
      </c>
      <c r="D38" s="44"/>
      <c r="E38" s="44"/>
      <c r="F38" s="57"/>
      <c r="G38" s="57"/>
      <c r="H38" s="57"/>
    </row>
    <row r="39" spans="1:8" ht="31.5" hidden="1" x14ac:dyDescent="0.25">
      <c r="A39" s="70" t="s">
        <v>54</v>
      </c>
      <c r="B39" s="43" t="s">
        <v>124</v>
      </c>
      <c r="C39" s="19" t="s">
        <v>240</v>
      </c>
      <c r="D39" s="44"/>
      <c r="E39" s="44">
        <f>D39*E40*'Входные данные'!C17/10000</f>
        <v>0</v>
      </c>
      <c r="F39" s="57">
        <f>E39*F40*'Входные данные'!D17/10000</f>
        <v>0</v>
      </c>
      <c r="G39" s="57">
        <f>F39*G40*'Входные данные'!E17/10000</f>
        <v>0</v>
      </c>
      <c r="H39" s="57">
        <f>G39*H40*'Входные данные'!F17/10000</f>
        <v>0</v>
      </c>
    </row>
    <row r="40" spans="1:8" ht="31.5" hidden="1" x14ac:dyDescent="0.25">
      <c r="A40" s="70"/>
      <c r="B40" s="43" t="s">
        <v>20</v>
      </c>
      <c r="C40" s="47" t="s">
        <v>18</v>
      </c>
      <c r="D40" s="44"/>
      <c r="E40" s="44"/>
      <c r="F40" s="57"/>
      <c r="G40" s="57"/>
      <c r="H40" s="57"/>
    </row>
    <row r="41" spans="1:8" ht="63" hidden="1" x14ac:dyDescent="0.25">
      <c r="A41" s="70" t="s">
        <v>55</v>
      </c>
      <c r="B41" s="43" t="s">
        <v>125</v>
      </c>
      <c r="C41" s="19" t="s">
        <v>240</v>
      </c>
      <c r="D41" s="44"/>
      <c r="E41" s="44">
        <f>D41*E42*'Входные данные'!C18/10000</f>
        <v>0</v>
      </c>
      <c r="F41" s="57">
        <f>E41*F42*'Входные данные'!D18/10000</f>
        <v>0</v>
      </c>
      <c r="G41" s="57">
        <f>F41*G42*'Входные данные'!E18/10000</f>
        <v>0</v>
      </c>
      <c r="H41" s="57">
        <f>G41*H42*'Входные данные'!F18/10000</f>
        <v>0</v>
      </c>
    </row>
    <row r="42" spans="1:8" ht="31.5" hidden="1" x14ac:dyDescent="0.25">
      <c r="A42" s="70"/>
      <c r="B42" s="43" t="s">
        <v>20</v>
      </c>
      <c r="C42" s="47" t="s">
        <v>18</v>
      </c>
      <c r="D42" s="44"/>
      <c r="E42" s="44"/>
      <c r="F42" s="57"/>
      <c r="G42" s="57"/>
      <c r="H42" s="57"/>
    </row>
    <row r="43" spans="1:8" ht="31.5" hidden="1" x14ac:dyDescent="0.25">
      <c r="A43" s="70" t="s">
        <v>56</v>
      </c>
      <c r="B43" s="43" t="s">
        <v>126</v>
      </c>
      <c r="C43" s="19" t="s">
        <v>240</v>
      </c>
      <c r="D43" s="44"/>
      <c r="E43" s="44">
        <f>D43*E44*'Входные данные'!C19/10000</f>
        <v>0</v>
      </c>
      <c r="F43" s="57">
        <f>E43*F44*'Входные данные'!D19/10000</f>
        <v>0</v>
      </c>
      <c r="G43" s="57">
        <f>F43*G44*'Входные данные'!E19/10000</f>
        <v>0</v>
      </c>
      <c r="H43" s="57">
        <f>G43*H44*'Входные данные'!F19/10000</f>
        <v>0</v>
      </c>
    </row>
    <row r="44" spans="1:8" ht="31.5" hidden="1" x14ac:dyDescent="0.25">
      <c r="A44" s="70"/>
      <c r="B44" s="43" t="s">
        <v>20</v>
      </c>
      <c r="C44" s="47" t="s">
        <v>18</v>
      </c>
      <c r="D44" s="44"/>
      <c r="E44" s="44"/>
      <c r="F44" s="57"/>
      <c r="G44" s="57"/>
      <c r="H44" s="57"/>
    </row>
    <row r="45" spans="1:8" ht="31.5" hidden="1" x14ac:dyDescent="0.25">
      <c r="A45" s="70" t="s">
        <v>57</v>
      </c>
      <c r="B45" s="43" t="s">
        <v>127</v>
      </c>
      <c r="C45" s="19" t="s">
        <v>240</v>
      </c>
      <c r="D45" s="44"/>
      <c r="E45" s="44">
        <f>D45*E46*'Входные данные'!C20/10000</f>
        <v>0</v>
      </c>
      <c r="F45" s="57">
        <f>E45*F46*'Входные данные'!D20/10000</f>
        <v>0</v>
      </c>
      <c r="G45" s="57">
        <f>F45*G46*'Входные данные'!E20/10000</f>
        <v>0</v>
      </c>
      <c r="H45" s="57">
        <f>G45*H46*'Входные данные'!F20/10000</f>
        <v>0</v>
      </c>
    </row>
    <row r="46" spans="1:8" ht="31.5" hidden="1" x14ac:dyDescent="0.25">
      <c r="A46" s="70"/>
      <c r="B46" s="43" t="s">
        <v>20</v>
      </c>
      <c r="C46" s="47" t="s">
        <v>18</v>
      </c>
      <c r="D46" s="44"/>
      <c r="E46" s="44"/>
      <c r="F46" s="57"/>
      <c r="G46" s="57"/>
      <c r="H46" s="57"/>
    </row>
    <row r="47" spans="1:8" ht="31.5" hidden="1" x14ac:dyDescent="0.25">
      <c r="A47" s="70" t="s">
        <v>58</v>
      </c>
      <c r="B47" s="43" t="s">
        <v>128</v>
      </c>
      <c r="C47" s="19" t="s">
        <v>240</v>
      </c>
      <c r="D47" s="44"/>
      <c r="E47" s="44">
        <f>D47*E48*'Входные данные'!C21/10000</f>
        <v>0</v>
      </c>
      <c r="F47" s="57">
        <f>E47*F48*'Входные данные'!D21/10000</f>
        <v>0</v>
      </c>
      <c r="G47" s="57">
        <f>F47*G48*'Входные данные'!E21/10000</f>
        <v>0</v>
      </c>
      <c r="H47" s="57">
        <f>G47*H48*'Входные данные'!F21/10000</f>
        <v>0</v>
      </c>
    </row>
    <row r="48" spans="1:8" ht="31.5" hidden="1" x14ac:dyDescent="0.25">
      <c r="A48" s="70"/>
      <c r="B48" s="43" t="s">
        <v>20</v>
      </c>
      <c r="C48" s="47" t="s">
        <v>18</v>
      </c>
      <c r="D48" s="44"/>
      <c r="E48" s="44"/>
      <c r="F48" s="57"/>
      <c r="G48" s="57"/>
      <c r="H48" s="57"/>
    </row>
    <row r="49" spans="1:8" ht="31.5" hidden="1" x14ac:dyDescent="0.25">
      <c r="A49" s="70" t="s">
        <v>59</v>
      </c>
      <c r="B49" s="43" t="s">
        <v>129</v>
      </c>
      <c r="C49" s="19" t="s">
        <v>240</v>
      </c>
      <c r="D49" s="44"/>
      <c r="E49" s="44">
        <f>D49*E50*'Входные данные'!C22/10000</f>
        <v>0</v>
      </c>
      <c r="F49" s="57">
        <f>E49*F50*'Входные данные'!D22/10000</f>
        <v>0</v>
      </c>
      <c r="G49" s="57">
        <f>F49*G50*'Входные данные'!E22/10000</f>
        <v>0</v>
      </c>
      <c r="H49" s="57">
        <f>G49*H50*'Входные данные'!F22/10000</f>
        <v>0</v>
      </c>
    </row>
    <row r="50" spans="1:8" ht="31.5" hidden="1" x14ac:dyDescent="0.25">
      <c r="A50" s="70"/>
      <c r="B50" s="43" t="s">
        <v>20</v>
      </c>
      <c r="C50" s="47" t="s">
        <v>18</v>
      </c>
      <c r="D50" s="44"/>
      <c r="E50" s="44"/>
      <c r="F50" s="57"/>
      <c r="G50" s="57"/>
      <c r="H50" s="57"/>
    </row>
    <row r="51" spans="1:8" ht="47.25" hidden="1" x14ac:dyDescent="0.25">
      <c r="A51" s="70" t="s">
        <v>60</v>
      </c>
      <c r="B51" s="43" t="s">
        <v>130</v>
      </c>
      <c r="C51" s="19" t="s">
        <v>240</v>
      </c>
      <c r="D51" s="44"/>
      <c r="E51" s="44">
        <f>D51*E52*'Входные данные'!C23/10000</f>
        <v>0</v>
      </c>
      <c r="F51" s="57">
        <f>E51*F52*'Входные данные'!D23/10000</f>
        <v>0</v>
      </c>
      <c r="G51" s="57">
        <f>F51*G52*'Входные данные'!E23/10000</f>
        <v>0</v>
      </c>
      <c r="H51" s="57">
        <f>G51*H52*'Входные данные'!F23/10000</f>
        <v>0</v>
      </c>
    </row>
    <row r="52" spans="1:8" ht="31.5" hidden="1" x14ac:dyDescent="0.25">
      <c r="A52" s="70"/>
      <c r="B52" s="43" t="s">
        <v>20</v>
      </c>
      <c r="C52" s="47" t="s">
        <v>18</v>
      </c>
      <c r="D52" s="44"/>
      <c r="E52" s="44"/>
      <c r="F52" s="57"/>
      <c r="G52" s="57"/>
      <c r="H52" s="57"/>
    </row>
    <row r="53" spans="1:8" ht="31.5" hidden="1" x14ac:dyDescent="0.25">
      <c r="A53" s="70" t="s">
        <v>61</v>
      </c>
      <c r="B53" s="43" t="s">
        <v>131</v>
      </c>
      <c r="C53" s="19" t="s">
        <v>240</v>
      </c>
      <c r="D53" s="44"/>
      <c r="E53" s="44">
        <f>D53*E54*'Входные данные'!C24/10000</f>
        <v>0</v>
      </c>
      <c r="F53" s="57">
        <f>E53*F54*'Входные данные'!D24/10000</f>
        <v>0</v>
      </c>
      <c r="G53" s="57">
        <f>F53*G54*'Входные данные'!E24/10000</f>
        <v>0</v>
      </c>
      <c r="H53" s="57">
        <f>G53*H54*'Входные данные'!F24/10000</f>
        <v>0</v>
      </c>
    </row>
    <row r="54" spans="1:8" ht="31.5" hidden="1" x14ac:dyDescent="0.25">
      <c r="A54" s="70"/>
      <c r="B54" s="43" t="s">
        <v>20</v>
      </c>
      <c r="C54" s="47" t="s">
        <v>18</v>
      </c>
      <c r="D54" s="44"/>
      <c r="E54" s="44"/>
      <c r="F54" s="57"/>
      <c r="G54" s="57"/>
      <c r="H54" s="57"/>
    </row>
    <row r="55" spans="1:8" ht="31.5" hidden="1" x14ac:dyDescent="0.25">
      <c r="A55" s="70" t="s">
        <v>62</v>
      </c>
      <c r="B55" s="43" t="s">
        <v>132</v>
      </c>
      <c r="C55" s="19" t="s">
        <v>240</v>
      </c>
      <c r="D55" s="44"/>
      <c r="E55" s="44">
        <f>D55*E56*'Входные данные'!C25/10000</f>
        <v>0</v>
      </c>
      <c r="F55" s="57">
        <f>E55*F56*'Входные данные'!D25/10000</f>
        <v>0</v>
      </c>
      <c r="G55" s="57">
        <f>F55*G56*'Входные данные'!E25/10000</f>
        <v>0</v>
      </c>
      <c r="H55" s="57">
        <f>G55*H56*'Входные данные'!F25/10000</f>
        <v>0</v>
      </c>
    </row>
    <row r="56" spans="1:8" ht="31.5" hidden="1" x14ac:dyDescent="0.25">
      <c r="A56" s="70"/>
      <c r="B56" s="43" t="s">
        <v>20</v>
      </c>
      <c r="C56" s="47" t="s">
        <v>18</v>
      </c>
      <c r="D56" s="44"/>
      <c r="E56" s="44"/>
      <c r="F56" s="57"/>
      <c r="G56" s="57"/>
      <c r="H56" s="57"/>
    </row>
    <row r="57" spans="1:8" ht="31.5" hidden="1" x14ac:dyDescent="0.25">
      <c r="A57" s="70" t="s">
        <v>134</v>
      </c>
      <c r="B57" s="43" t="s">
        <v>133</v>
      </c>
      <c r="C57" s="19" t="s">
        <v>240</v>
      </c>
      <c r="D57" s="44"/>
      <c r="E57" s="44">
        <f>D57*E58*'Входные данные'!C26/10000</f>
        <v>0</v>
      </c>
      <c r="F57" s="57">
        <f>E57*F58*'Входные данные'!D26/10000</f>
        <v>0</v>
      </c>
      <c r="G57" s="57">
        <f>F57*G58*'Входные данные'!E26/10000</f>
        <v>0</v>
      </c>
      <c r="H57" s="57">
        <f>G57*H58*'Входные данные'!F26/10000</f>
        <v>0</v>
      </c>
    </row>
    <row r="58" spans="1:8" ht="31.5" hidden="1" x14ac:dyDescent="0.25">
      <c r="A58" s="70"/>
      <c r="B58" s="43" t="s">
        <v>20</v>
      </c>
      <c r="C58" s="47" t="s">
        <v>18</v>
      </c>
      <c r="D58" s="44"/>
      <c r="E58" s="44"/>
      <c r="F58" s="57"/>
      <c r="G58" s="57"/>
      <c r="H58" s="57"/>
    </row>
    <row r="59" spans="1:8" ht="31.5" hidden="1" x14ac:dyDescent="0.25">
      <c r="A59" s="70" t="s">
        <v>136</v>
      </c>
      <c r="B59" s="43" t="s">
        <v>135</v>
      </c>
      <c r="C59" s="19" t="s">
        <v>240</v>
      </c>
      <c r="D59" s="44"/>
      <c r="E59" s="44">
        <f>D59*E60*'Входные данные'!C27/10000</f>
        <v>0</v>
      </c>
      <c r="F59" s="57">
        <f>E59*F60*'Входные данные'!D27/10000</f>
        <v>0</v>
      </c>
      <c r="G59" s="57">
        <f>F59*G60*'Входные данные'!E27/10000</f>
        <v>0</v>
      </c>
      <c r="H59" s="57">
        <f>G59*H60*'Входные данные'!F27/10000</f>
        <v>0</v>
      </c>
    </row>
    <row r="60" spans="1:8" ht="31.5" hidden="1" x14ac:dyDescent="0.25">
      <c r="A60" s="70"/>
      <c r="B60" s="43" t="s">
        <v>20</v>
      </c>
      <c r="C60" s="47" t="s">
        <v>18</v>
      </c>
      <c r="D60" s="44"/>
      <c r="E60" s="44"/>
      <c r="F60" s="57"/>
      <c r="G60" s="57"/>
      <c r="H60" s="57"/>
    </row>
    <row r="61" spans="1:8" ht="31.5" hidden="1" x14ac:dyDescent="0.25">
      <c r="A61" s="70" t="s">
        <v>137</v>
      </c>
      <c r="B61" s="43" t="s">
        <v>138</v>
      </c>
      <c r="C61" s="19" t="s">
        <v>240</v>
      </c>
      <c r="D61" s="44"/>
      <c r="E61" s="44">
        <f>D61*E62*'Входные данные'!C28/10000</f>
        <v>0</v>
      </c>
      <c r="F61" s="57">
        <f>E61*F62*'Входные данные'!D28/10000</f>
        <v>0</v>
      </c>
      <c r="G61" s="57">
        <f>F61*G62*'Входные данные'!E28/10000</f>
        <v>0</v>
      </c>
      <c r="H61" s="57">
        <f>G61*H62*'Входные данные'!F28/10000</f>
        <v>0</v>
      </c>
    </row>
    <row r="62" spans="1:8" ht="31.5" hidden="1" x14ac:dyDescent="0.25">
      <c r="A62" s="70"/>
      <c r="B62" s="43" t="s">
        <v>20</v>
      </c>
      <c r="C62" s="47" t="s">
        <v>18</v>
      </c>
      <c r="D62" s="44"/>
      <c r="E62" s="44"/>
      <c r="F62" s="57"/>
      <c r="G62" s="57"/>
      <c r="H62" s="57"/>
    </row>
    <row r="63" spans="1:8" ht="31.5" hidden="1" x14ac:dyDescent="0.25">
      <c r="A63" s="70" t="s">
        <v>139</v>
      </c>
      <c r="B63" s="43" t="s">
        <v>140</v>
      </c>
      <c r="C63" s="19" t="s">
        <v>240</v>
      </c>
      <c r="D63" s="44"/>
      <c r="E63" s="44">
        <f>D63*E64*'Входные данные'!C29/10000</f>
        <v>0</v>
      </c>
      <c r="F63" s="57">
        <f>E63*F64*'Входные данные'!D29/10000</f>
        <v>0</v>
      </c>
      <c r="G63" s="57">
        <f>F63*G64*'Входные данные'!E29/10000</f>
        <v>0</v>
      </c>
      <c r="H63" s="57">
        <f>G63*H64*'Входные данные'!F29/10000</f>
        <v>0</v>
      </c>
    </row>
    <row r="64" spans="1:8" ht="31.5" hidden="1" x14ac:dyDescent="0.25">
      <c r="A64" s="70"/>
      <c r="B64" s="43" t="s">
        <v>20</v>
      </c>
      <c r="C64" s="47" t="s">
        <v>18</v>
      </c>
      <c r="D64" s="44"/>
      <c r="E64" s="44"/>
      <c r="F64" s="57"/>
      <c r="G64" s="57"/>
      <c r="H64" s="57"/>
    </row>
    <row r="65" spans="1:11" ht="47.25" hidden="1" x14ac:dyDescent="0.25">
      <c r="A65" s="70" t="s">
        <v>141</v>
      </c>
      <c r="B65" s="43" t="s">
        <v>142</v>
      </c>
      <c r="C65" s="19" t="s">
        <v>240</v>
      </c>
      <c r="D65" s="44"/>
      <c r="E65" s="44">
        <f>D65*E66*'Входные данные'!C30/10000</f>
        <v>0</v>
      </c>
      <c r="F65" s="57">
        <f>E65*F66*'Входные данные'!D30/10000</f>
        <v>0</v>
      </c>
      <c r="G65" s="57">
        <f>F65*G66*'Входные данные'!E30/10000</f>
        <v>0</v>
      </c>
      <c r="H65" s="57">
        <f>G65*H66*'Входные данные'!F30/10000</f>
        <v>0</v>
      </c>
    </row>
    <row r="66" spans="1:11" ht="31.5" hidden="1" x14ac:dyDescent="0.25">
      <c r="A66" s="70"/>
      <c r="B66" s="43" t="s">
        <v>20</v>
      </c>
      <c r="C66" s="47" t="s">
        <v>18</v>
      </c>
      <c r="D66" s="44"/>
      <c r="E66" s="44"/>
      <c r="F66" s="57"/>
      <c r="G66" s="57"/>
      <c r="H66" s="57"/>
    </row>
    <row r="67" spans="1:11" ht="31.5" hidden="1" x14ac:dyDescent="0.25">
      <c r="A67" s="70" t="s">
        <v>143</v>
      </c>
      <c r="B67" s="43" t="s">
        <v>144</v>
      </c>
      <c r="C67" s="19" t="s">
        <v>240</v>
      </c>
      <c r="D67" s="44"/>
      <c r="E67" s="44">
        <f>D67*E68*'Входные данные'!C31/10000</f>
        <v>0</v>
      </c>
      <c r="F67" s="57">
        <f>E67*F68*'Входные данные'!D31/10000</f>
        <v>0</v>
      </c>
      <c r="G67" s="57">
        <f>F67*G68*'Входные данные'!E31/10000</f>
        <v>0</v>
      </c>
      <c r="H67" s="57">
        <f>G67*H68*'Входные данные'!F31/10000</f>
        <v>0</v>
      </c>
    </row>
    <row r="68" spans="1:11" ht="31.5" hidden="1" x14ac:dyDescent="0.25">
      <c r="A68" s="70"/>
      <c r="B68" s="43" t="s">
        <v>20</v>
      </c>
      <c r="C68" s="47" t="s">
        <v>18</v>
      </c>
      <c r="D68" s="44"/>
      <c r="E68" s="44"/>
      <c r="F68" s="57"/>
      <c r="G68" s="57"/>
      <c r="H68" s="57"/>
      <c r="I68" s="13"/>
      <c r="J68" s="13"/>
      <c r="K68" s="13"/>
    </row>
    <row r="69" spans="1:11" ht="31.5" hidden="1" x14ac:dyDescent="0.25">
      <c r="A69" s="70" t="s">
        <v>145</v>
      </c>
      <c r="B69" s="43" t="s">
        <v>146</v>
      </c>
      <c r="C69" s="19" t="s">
        <v>240</v>
      </c>
      <c r="D69" s="44"/>
      <c r="E69" s="44">
        <f>D69*E70*'Входные данные'!C32/10000</f>
        <v>0</v>
      </c>
      <c r="F69" s="57">
        <f>E69*F70*'Входные данные'!D32/10000</f>
        <v>0</v>
      </c>
      <c r="G69" s="57">
        <f>F69*G70*'Входные данные'!E32/10000</f>
        <v>0</v>
      </c>
      <c r="H69" s="57">
        <f>G69*H70*'Входные данные'!F32/10000</f>
        <v>0</v>
      </c>
      <c r="I69" s="13"/>
      <c r="J69" s="13"/>
      <c r="K69" s="13"/>
    </row>
    <row r="70" spans="1:11" ht="31.5" hidden="1" x14ac:dyDescent="0.25">
      <c r="A70" s="70"/>
      <c r="B70" s="43" t="s">
        <v>20</v>
      </c>
      <c r="C70" s="47" t="s">
        <v>18</v>
      </c>
      <c r="D70" s="44"/>
      <c r="E70" s="44"/>
      <c r="F70" s="57"/>
      <c r="G70" s="57"/>
      <c r="H70" s="57"/>
      <c r="I70" s="13"/>
      <c r="J70" s="13"/>
      <c r="K70" s="13"/>
    </row>
    <row r="71" spans="1:11" hidden="1" x14ac:dyDescent="0.25">
      <c r="A71" s="70" t="s">
        <v>147</v>
      </c>
      <c r="B71" s="43" t="s">
        <v>148</v>
      </c>
      <c r="C71" s="19" t="s">
        <v>240</v>
      </c>
      <c r="D71" s="44"/>
      <c r="E71" s="44">
        <f>D71*E72*'Входные данные'!C33/10000</f>
        <v>0</v>
      </c>
      <c r="F71" s="57">
        <f>E71*F72*'Входные данные'!D33/10000</f>
        <v>0</v>
      </c>
      <c r="G71" s="57">
        <f>F71*G72*'Входные данные'!E33/10000</f>
        <v>0</v>
      </c>
      <c r="H71" s="57">
        <f>G71*H72*'Входные данные'!F33/10000</f>
        <v>0</v>
      </c>
      <c r="I71" s="13"/>
      <c r="J71" s="13"/>
      <c r="K71" s="13"/>
    </row>
    <row r="72" spans="1:11" ht="31.5" hidden="1" x14ac:dyDescent="0.25">
      <c r="A72" s="70"/>
      <c r="B72" s="43" t="s">
        <v>20</v>
      </c>
      <c r="C72" s="47" t="s">
        <v>18</v>
      </c>
      <c r="D72" s="44"/>
      <c r="E72" s="44"/>
      <c r="F72" s="57"/>
      <c r="G72" s="57"/>
      <c r="H72" s="57"/>
      <c r="I72" s="13"/>
      <c r="J72" s="13"/>
      <c r="K72" s="13"/>
    </row>
    <row r="73" spans="1:11" ht="31.5" hidden="1" x14ac:dyDescent="0.25">
      <c r="A73" s="70" t="s">
        <v>149</v>
      </c>
      <c r="B73" s="43" t="s">
        <v>150</v>
      </c>
      <c r="C73" s="19" t="s">
        <v>240</v>
      </c>
      <c r="D73" s="44"/>
      <c r="E73" s="44">
        <f>D73*E74*'Входные данные'!C34/10000</f>
        <v>0</v>
      </c>
      <c r="F73" s="57">
        <f>E73*F74*'Входные данные'!D34/10000</f>
        <v>0</v>
      </c>
      <c r="G73" s="57">
        <f>F73*G74*'Входные данные'!E34/10000</f>
        <v>0</v>
      </c>
      <c r="H73" s="57">
        <f>G73*H74*'Входные данные'!F34/10000</f>
        <v>0</v>
      </c>
      <c r="I73" s="13"/>
      <c r="J73" s="13"/>
      <c r="K73" s="13"/>
    </row>
    <row r="74" spans="1:11" s="13" customFormat="1" ht="31.5" hidden="1" x14ac:dyDescent="0.25">
      <c r="A74" s="70"/>
      <c r="B74" s="43" t="s">
        <v>20</v>
      </c>
      <c r="C74" s="47" t="s">
        <v>18</v>
      </c>
      <c r="D74" s="44"/>
      <c r="E74" s="44"/>
      <c r="F74" s="57"/>
      <c r="G74" s="57"/>
      <c r="H74" s="57"/>
      <c r="I74" s="1"/>
      <c r="J74" s="1"/>
      <c r="K74" s="1"/>
    </row>
    <row r="75" spans="1:11" s="13" customFormat="1" ht="31.5" x14ac:dyDescent="0.25">
      <c r="A75" s="70" t="s">
        <v>151</v>
      </c>
      <c r="B75" s="43" t="s">
        <v>152</v>
      </c>
      <c r="C75" s="19" t="s">
        <v>240</v>
      </c>
      <c r="D75" s="44">
        <v>2.5</v>
      </c>
      <c r="E75" s="44">
        <v>2.8</v>
      </c>
      <c r="F75" s="57">
        <f>E75*F76*'Входные данные'!D35/10000</f>
        <v>3.0343067999999995</v>
      </c>
      <c r="G75" s="57">
        <f>F75*G76*'Входные данные'!E35/10000</f>
        <v>3.3135388832699997</v>
      </c>
      <c r="H75" s="57">
        <f>G75*H76*'Входные данные'!F35/10000</f>
        <v>3.6392730096509731</v>
      </c>
      <c r="I75" s="1"/>
      <c r="J75" s="1"/>
      <c r="K75" s="1"/>
    </row>
    <row r="76" spans="1:11" s="13" customFormat="1" ht="31.5" x14ac:dyDescent="0.25">
      <c r="A76" s="70"/>
      <c r="B76" s="43" t="s">
        <v>20</v>
      </c>
      <c r="C76" s="47" t="s">
        <v>18</v>
      </c>
      <c r="D76" s="44">
        <v>101.6</v>
      </c>
      <c r="E76" s="53">
        <v>105.5</v>
      </c>
      <c r="F76" s="53">
        <v>104.1</v>
      </c>
      <c r="G76" s="53">
        <v>104.5</v>
      </c>
      <c r="H76" s="53">
        <v>104.8</v>
      </c>
    </row>
    <row r="77" spans="1:11" s="13" customFormat="1" ht="94.5" x14ac:dyDescent="0.25">
      <c r="A77" s="70">
        <v>4</v>
      </c>
      <c r="B77" s="43" t="s">
        <v>195</v>
      </c>
      <c r="C77" s="19" t="s">
        <v>240</v>
      </c>
      <c r="D77" s="44">
        <v>44.6</v>
      </c>
      <c r="E77" s="44">
        <f>D77*E78*'Входные данные'!C36/10000</f>
        <v>48.239360000000005</v>
      </c>
      <c r="F77" s="57">
        <f>E77*F78*'Входные данные'!D36/10000</f>
        <v>52.175691776000008</v>
      </c>
      <c r="G77" s="57">
        <f>F77*G78*'Входные данные'!E36/10000</f>
        <v>56.433228224921614</v>
      </c>
      <c r="H77" s="57">
        <f>G77*H78*'Входные данные'!F36/10000</f>
        <v>61.038179648075214</v>
      </c>
    </row>
    <row r="78" spans="1:11" s="13" customFormat="1" ht="31.5" x14ac:dyDescent="0.25">
      <c r="A78" s="70"/>
      <c r="B78" s="43" t="s">
        <v>20</v>
      </c>
      <c r="C78" s="47" t="s">
        <v>18</v>
      </c>
      <c r="D78" s="44">
        <v>104</v>
      </c>
      <c r="E78" s="44">
        <v>104</v>
      </c>
      <c r="F78" s="57">
        <v>104</v>
      </c>
      <c r="G78" s="57">
        <v>104</v>
      </c>
      <c r="H78" s="57">
        <v>104</v>
      </c>
    </row>
    <row r="79" spans="1:11" s="13" customFormat="1" ht="110.25" x14ac:dyDescent="0.25">
      <c r="A79" s="70" t="s">
        <v>79</v>
      </c>
      <c r="B79" s="43" t="s">
        <v>196</v>
      </c>
      <c r="C79" s="19" t="s">
        <v>240</v>
      </c>
      <c r="D79" s="44">
        <v>80.7</v>
      </c>
      <c r="E79" s="44">
        <f>D79*E80*'Входные данные'!C39/10000</f>
        <v>87.114439499999989</v>
      </c>
      <c r="F79" s="57">
        <f>E79*F80*'Входные данные'!D39/10000</f>
        <v>92.958860131615481</v>
      </c>
      <c r="G79" s="57">
        <f>F79*G80*'Входные данные'!E39/10000</f>
        <v>99.772000908381855</v>
      </c>
      <c r="H79" s="57">
        <f>G79*H80*'Входные данные'!F39/10000</f>
        <v>107.70557110461364</v>
      </c>
    </row>
    <row r="80" spans="1:11" ht="31.5" x14ac:dyDescent="0.25">
      <c r="A80" s="70"/>
      <c r="B80" s="43" t="s">
        <v>20</v>
      </c>
      <c r="C80" s="47" t="s">
        <v>18</v>
      </c>
      <c r="D80" s="44">
        <v>103.3</v>
      </c>
      <c r="E80" s="44">
        <v>103.3</v>
      </c>
      <c r="F80" s="53">
        <v>103.3</v>
      </c>
      <c r="G80" s="53">
        <v>103.4</v>
      </c>
      <c r="H80" s="53">
        <v>103.7</v>
      </c>
      <c r="I80" s="13"/>
      <c r="J80" s="13"/>
      <c r="K80" s="13"/>
    </row>
    <row r="81" spans="1:11" hidden="1" x14ac:dyDescent="0.25">
      <c r="A81" s="11" t="s">
        <v>15</v>
      </c>
      <c r="B81" s="73" t="s">
        <v>22</v>
      </c>
      <c r="C81" s="73"/>
      <c r="D81" s="73"/>
      <c r="E81" s="73"/>
      <c r="F81" s="73"/>
      <c r="G81" s="73"/>
      <c r="H81" s="73"/>
      <c r="I81" s="13"/>
      <c r="J81" s="13"/>
      <c r="K81" s="13"/>
    </row>
    <row r="82" spans="1:11" s="13" customFormat="1" hidden="1" x14ac:dyDescent="0.25">
      <c r="A82" s="70">
        <v>1</v>
      </c>
      <c r="B82" s="35" t="s">
        <v>186</v>
      </c>
      <c r="C82" s="19" t="s">
        <v>240</v>
      </c>
      <c r="D82" s="44">
        <f>D84+D86</f>
        <v>0</v>
      </c>
      <c r="E82" s="44">
        <f>E84+E86</f>
        <v>0</v>
      </c>
      <c r="F82" s="57">
        <f>F84+F86</f>
        <v>0</v>
      </c>
      <c r="G82" s="57">
        <f>G84+G86</f>
        <v>0</v>
      </c>
      <c r="H82" s="57">
        <f>H84+H86</f>
        <v>0</v>
      </c>
      <c r="I82" s="1"/>
      <c r="J82" s="1"/>
      <c r="K82" s="1"/>
    </row>
    <row r="83" spans="1:11" s="13" customFormat="1" ht="31.5" hidden="1" x14ac:dyDescent="0.25">
      <c r="A83" s="70"/>
      <c r="B83" s="35" t="s">
        <v>253</v>
      </c>
      <c r="C83" s="47" t="s">
        <v>18</v>
      </c>
      <c r="D83" s="44"/>
      <c r="E83" s="44" t="e">
        <f>(D84*E85+D86*E87)/D82</f>
        <v>#DIV/0!</v>
      </c>
      <c r="F83" s="57" t="e">
        <f>(E84*F85+E86*F87)/E82</f>
        <v>#DIV/0!</v>
      </c>
      <c r="G83" s="57" t="e">
        <f>(F84*G85+F86*G87)/F82</f>
        <v>#DIV/0!</v>
      </c>
      <c r="H83" s="57" t="e">
        <f>(G84*H85+G86*H87)/G82</f>
        <v>#DIV/0!</v>
      </c>
      <c r="I83" s="1"/>
      <c r="J83" s="1"/>
      <c r="K83" s="1"/>
    </row>
    <row r="84" spans="1:11" s="13" customFormat="1" hidden="1" x14ac:dyDescent="0.25">
      <c r="A84" s="70" t="s">
        <v>44</v>
      </c>
      <c r="B84" s="35" t="s">
        <v>95</v>
      </c>
      <c r="C84" s="19" t="s">
        <v>240</v>
      </c>
      <c r="D84" s="44"/>
      <c r="E84" s="44">
        <f>D84*E85*'Входные данные'!C40/10000</f>
        <v>0</v>
      </c>
      <c r="F84" s="57">
        <f>E84*F85*'Входные данные'!D40/10000</f>
        <v>0</v>
      </c>
      <c r="G84" s="57">
        <f>F84*G85*'Входные данные'!E40/10000</f>
        <v>0</v>
      </c>
      <c r="H84" s="57">
        <f>G84*H85*'Входные данные'!F40/10000</f>
        <v>0</v>
      </c>
      <c r="I84" s="1"/>
      <c r="J84" s="1"/>
      <c r="K84" s="1"/>
    </row>
    <row r="85" spans="1:11" s="13" customFormat="1" ht="31.5" hidden="1" x14ac:dyDescent="0.25">
      <c r="A85" s="70"/>
      <c r="B85" s="35" t="s">
        <v>254</v>
      </c>
      <c r="C85" s="47" t="s">
        <v>18</v>
      </c>
      <c r="D85" s="44"/>
      <c r="E85" s="44"/>
      <c r="F85" s="57"/>
      <c r="G85" s="57"/>
      <c r="H85" s="57"/>
      <c r="I85" s="1"/>
      <c r="J85" s="1"/>
      <c r="K85" s="1"/>
    </row>
    <row r="86" spans="1:11" hidden="1" x14ac:dyDescent="0.25">
      <c r="A86" s="70" t="s">
        <v>45</v>
      </c>
      <c r="B86" s="35" t="s">
        <v>96</v>
      </c>
      <c r="C86" s="19" t="s">
        <v>240</v>
      </c>
      <c r="D86" s="44"/>
      <c r="E86" s="44">
        <f>D86*E87*'Входные данные'!C41/10000</f>
        <v>0</v>
      </c>
      <c r="F86" s="57">
        <f>E86*F87*'Входные данные'!D41/10000</f>
        <v>0</v>
      </c>
      <c r="G86" s="57">
        <f>F86*G87*'Входные данные'!E41/10000</f>
        <v>0</v>
      </c>
      <c r="H86" s="57">
        <f>G86*H87*'Входные данные'!F41/10000</f>
        <v>0</v>
      </c>
    </row>
    <row r="87" spans="1:11" ht="31.5" hidden="1" x14ac:dyDescent="0.25">
      <c r="A87" s="70"/>
      <c r="B87" s="35" t="s">
        <v>255</v>
      </c>
      <c r="C87" s="19" t="s">
        <v>80</v>
      </c>
      <c r="D87" s="44"/>
      <c r="E87" s="44"/>
      <c r="F87" s="57"/>
      <c r="G87" s="57"/>
      <c r="H87" s="57"/>
    </row>
    <row r="88" spans="1:11" x14ac:dyDescent="0.25">
      <c r="A88" s="11" t="s">
        <v>21</v>
      </c>
      <c r="B88" s="32" t="s">
        <v>30</v>
      </c>
      <c r="C88" s="20"/>
      <c r="D88" s="20"/>
      <c r="E88" s="20"/>
      <c r="F88" s="56"/>
      <c r="G88" s="56"/>
      <c r="H88" s="56"/>
    </row>
    <row r="89" spans="1:11" ht="31.5" x14ac:dyDescent="0.25">
      <c r="A89" s="82">
        <v>1</v>
      </c>
      <c r="B89" s="35" t="s">
        <v>160</v>
      </c>
      <c r="C89" s="19" t="s">
        <v>240</v>
      </c>
      <c r="D89" s="44">
        <v>13.6</v>
      </c>
      <c r="E89" s="44">
        <f>D89*E90*'Входные данные'!C50/10000</f>
        <v>14.596825599999997</v>
      </c>
      <c r="F89" s="57">
        <f>E89*F90*'Входные данные'!D50/10000</f>
        <v>15.848707750758397</v>
      </c>
      <c r="G89" s="57">
        <f>F89*G90*'Входные данные'!E50/10000</f>
        <v>17.274077131030605</v>
      </c>
      <c r="H89" s="57">
        <f>G89*H90*'Входные данные'!F50/10000</f>
        <v>18.863724079013696</v>
      </c>
    </row>
    <row r="90" spans="1:11" ht="31.5" x14ac:dyDescent="0.25">
      <c r="A90" s="83"/>
      <c r="B90" s="35" t="s">
        <v>20</v>
      </c>
      <c r="C90" s="19" t="s">
        <v>18</v>
      </c>
      <c r="D90" s="44">
        <v>104.2</v>
      </c>
      <c r="E90" s="53">
        <v>103.6</v>
      </c>
      <c r="F90" s="53">
        <v>104.2</v>
      </c>
      <c r="G90" s="53">
        <v>104.4</v>
      </c>
      <c r="H90" s="53">
        <v>104.5</v>
      </c>
    </row>
    <row r="91" spans="1:11" ht="31.5" x14ac:dyDescent="0.25">
      <c r="A91" s="10">
        <v>2</v>
      </c>
      <c r="B91" s="35" t="s">
        <v>82</v>
      </c>
      <c r="C91" s="19" t="s">
        <v>33</v>
      </c>
      <c r="D91" s="44">
        <v>13967</v>
      </c>
      <c r="E91" s="44">
        <v>3000</v>
      </c>
      <c r="F91" s="57">
        <v>4800</v>
      </c>
      <c r="G91" s="57">
        <v>3000</v>
      </c>
      <c r="H91" s="57">
        <v>3000</v>
      </c>
    </row>
    <row r="92" spans="1:11" ht="31.5" x14ac:dyDescent="0.25">
      <c r="A92" s="10" t="s">
        <v>63</v>
      </c>
      <c r="B92" s="35" t="s">
        <v>238</v>
      </c>
      <c r="C92" s="19" t="s">
        <v>33</v>
      </c>
      <c r="D92" s="44">
        <v>3000</v>
      </c>
      <c r="E92" s="44">
        <v>3000</v>
      </c>
      <c r="F92" s="57">
        <v>3000</v>
      </c>
      <c r="G92" s="57">
        <v>3000</v>
      </c>
      <c r="H92" s="57">
        <v>3000</v>
      </c>
    </row>
    <row r="93" spans="1:11" ht="31.5" x14ac:dyDescent="0.25">
      <c r="A93" s="10">
        <v>3</v>
      </c>
      <c r="B93" s="35" t="s">
        <v>161</v>
      </c>
      <c r="C93" s="19" t="s">
        <v>34</v>
      </c>
      <c r="D93" s="44">
        <v>52.4</v>
      </c>
      <c r="E93" s="44">
        <v>53</v>
      </c>
      <c r="F93" s="57">
        <v>53.2</v>
      </c>
      <c r="G93" s="57">
        <v>53.2</v>
      </c>
      <c r="H93" s="57">
        <v>53.2</v>
      </c>
    </row>
    <row r="94" spans="1:11" x14ac:dyDescent="0.25">
      <c r="A94" s="11" t="s">
        <v>23</v>
      </c>
      <c r="B94" s="32" t="s">
        <v>36</v>
      </c>
      <c r="C94" s="20"/>
      <c r="D94" s="20"/>
      <c r="E94" s="20"/>
      <c r="F94" s="56"/>
      <c r="G94" s="56"/>
      <c r="H94" s="56"/>
    </row>
    <row r="95" spans="1:11" ht="31.5" x14ac:dyDescent="0.25">
      <c r="A95" s="10" t="s">
        <v>153</v>
      </c>
      <c r="B95" s="35" t="s">
        <v>92</v>
      </c>
      <c r="C95" s="19" t="s">
        <v>87</v>
      </c>
      <c r="D95" s="44">
        <v>60.2</v>
      </c>
      <c r="E95" s="44">
        <v>60.2</v>
      </c>
      <c r="F95" s="57">
        <v>60.2</v>
      </c>
      <c r="G95" s="57">
        <v>60.2</v>
      </c>
      <c r="H95" s="57">
        <v>60.2</v>
      </c>
    </row>
    <row r="96" spans="1:11" ht="47.25" x14ac:dyDescent="0.25">
      <c r="A96" s="9" t="s">
        <v>76</v>
      </c>
      <c r="B96" s="35" t="s">
        <v>223</v>
      </c>
      <c r="C96" s="19" t="s">
        <v>87</v>
      </c>
      <c r="D96" s="44">
        <v>20.7</v>
      </c>
      <c r="E96" s="44">
        <v>21.6</v>
      </c>
      <c r="F96" s="57">
        <v>22.5</v>
      </c>
      <c r="G96" s="57">
        <v>23.2</v>
      </c>
      <c r="H96" s="57">
        <v>23.9</v>
      </c>
    </row>
    <row r="97" spans="1:8" ht="63" x14ac:dyDescent="0.25">
      <c r="A97" s="9" t="s">
        <v>77</v>
      </c>
      <c r="B97" s="35" t="s">
        <v>197</v>
      </c>
      <c r="C97" s="19" t="s">
        <v>7</v>
      </c>
      <c r="D97" s="44">
        <f>D96/D95*100</f>
        <v>34.385382059800662</v>
      </c>
      <c r="E97" s="44">
        <f>E96/E95*100</f>
        <v>35.880398671096344</v>
      </c>
      <c r="F97" s="57">
        <f>F96/F95*100</f>
        <v>37.375415282392026</v>
      </c>
      <c r="G97" s="57">
        <f>G96/G95*100</f>
        <v>38.538205980066444</v>
      </c>
      <c r="H97" s="57">
        <f>H96/H95*100</f>
        <v>39.700996677740861</v>
      </c>
    </row>
    <row r="98" spans="1:8" x14ac:dyDescent="0.25">
      <c r="A98" s="11" t="s">
        <v>24</v>
      </c>
      <c r="B98" s="32" t="s">
        <v>25</v>
      </c>
      <c r="C98" s="20"/>
      <c r="D98" s="20"/>
      <c r="E98" s="20"/>
      <c r="F98" s="56"/>
      <c r="G98" s="56"/>
      <c r="H98" s="56"/>
    </row>
    <row r="99" spans="1:8" x14ac:dyDescent="0.25">
      <c r="A99" s="80">
        <v>1</v>
      </c>
      <c r="B99" s="69" t="s">
        <v>192</v>
      </c>
      <c r="C99" s="19" t="s">
        <v>240</v>
      </c>
      <c r="D99" s="44">
        <v>363.4</v>
      </c>
      <c r="E99" s="44">
        <f>D99*E100*'Входные данные'!C44/10000</f>
        <v>396.01151599999992</v>
      </c>
      <c r="F99" s="57">
        <f>E99*F100*'Входные данные'!D44/10000</f>
        <v>429.56161163551991</v>
      </c>
      <c r="G99" s="57">
        <f>F99*G100*'Входные данные'!E44/10000</f>
        <v>464.16709506887747</v>
      </c>
      <c r="H99" s="57">
        <f>G99*H100*'Входные данные'!F44/10000</f>
        <v>502.04313002649786</v>
      </c>
    </row>
    <row r="100" spans="1:8" ht="20.25" customHeight="1" x14ac:dyDescent="0.25">
      <c r="A100" s="80"/>
      <c r="B100" s="69"/>
      <c r="C100" s="19" t="s">
        <v>26</v>
      </c>
      <c r="D100" s="44">
        <v>105</v>
      </c>
      <c r="E100" s="53">
        <v>105.8</v>
      </c>
      <c r="F100" s="53">
        <v>104</v>
      </c>
      <c r="G100" s="53">
        <v>104</v>
      </c>
      <c r="H100" s="53">
        <v>104</v>
      </c>
    </row>
    <row r="101" spans="1:8" x14ac:dyDescent="0.25">
      <c r="A101" s="81" t="s">
        <v>76</v>
      </c>
      <c r="B101" s="68" t="s">
        <v>83</v>
      </c>
      <c r="C101" s="19" t="s">
        <v>240</v>
      </c>
      <c r="D101" s="44">
        <v>133.80000000000001</v>
      </c>
      <c r="E101" s="44">
        <f>D101*E102*'Входные данные'!C46/10000</f>
        <v>130.31250299999999</v>
      </c>
      <c r="F101" s="57">
        <f>E101*F102*'Входные данные'!D46/10000</f>
        <v>135.53490687022801</v>
      </c>
      <c r="G101" s="57">
        <f>F101*G102*'Входные данные'!E46/10000</f>
        <v>142.91789985216994</v>
      </c>
      <c r="H101" s="57">
        <f>G101*H102*'Входные данные'!F46/10000</f>
        <v>151.89886067888028</v>
      </c>
    </row>
    <row r="102" spans="1:8" ht="22.5" customHeight="1" x14ac:dyDescent="0.25">
      <c r="A102" s="81"/>
      <c r="B102" s="68"/>
      <c r="C102" s="47" t="s">
        <v>26</v>
      </c>
      <c r="D102" s="44">
        <v>103.1</v>
      </c>
      <c r="E102" s="53">
        <v>103.5</v>
      </c>
      <c r="F102" s="53">
        <v>103.8</v>
      </c>
      <c r="G102" s="53">
        <v>104.3</v>
      </c>
      <c r="H102" s="53">
        <v>104.2</v>
      </c>
    </row>
    <row r="103" spans="1:8" x14ac:dyDescent="0.25">
      <c r="A103" s="74" t="s">
        <v>77</v>
      </c>
      <c r="B103" s="76" t="s">
        <v>258</v>
      </c>
      <c r="C103" s="19" t="s">
        <v>240</v>
      </c>
      <c r="D103" s="44">
        <v>195</v>
      </c>
      <c r="E103" s="44">
        <f>D103*E104*'Входные данные'!C45/10000</f>
        <v>209.898</v>
      </c>
      <c r="F103" s="57">
        <f>E103*F104*'Входные данные'!D45/10000</f>
        <v>224.63074062000001</v>
      </c>
      <c r="G103" s="57">
        <f>F103*G104*'Входные данные'!E45/10000</f>
        <v>242.25976114385762</v>
      </c>
      <c r="H103" s="57">
        <f>G103*H104*'Входные данные'!F45/10000</f>
        <v>260.76840689524829</v>
      </c>
    </row>
    <row r="104" spans="1:8" ht="22.5" customHeight="1" x14ac:dyDescent="0.25">
      <c r="A104" s="75"/>
      <c r="B104" s="77"/>
      <c r="C104" s="47" t="s">
        <v>26</v>
      </c>
      <c r="D104" s="44">
        <v>103.2</v>
      </c>
      <c r="E104" s="44">
        <v>103.5</v>
      </c>
      <c r="F104" s="57">
        <v>103.4</v>
      </c>
      <c r="G104" s="57">
        <v>103.7</v>
      </c>
      <c r="H104" s="57">
        <v>103.5</v>
      </c>
    </row>
    <row r="105" spans="1:8" x14ac:dyDescent="0.25">
      <c r="A105" s="11" t="s">
        <v>27</v>
      </c>
      <c r="B105" s="32" t="s">
        <v>247</v>
      </c>
      <c r="C105" s="47"/>
      <c r="D105" s="44"/>
      <c r="E105" s="44"/>
      <c r="F105" s="57"/>
      <c r="G105" s="57"/>
      <c r="H105" s="57"/>
    </row>
    <row r="106" spans="1:8" ht="31.5" x14ac:dyDescent="0.25">
      <c r="A106" s="16" t="s">
        <v>153</v>
      </c>
      <c r="B106" s="35" t="s">
        <v>235</v>
      </c>
      <c r="C106" s="19" t="s">
        <v>236</v>
      </c>
      <c r="D106" s="44">
        <v>62</v>
      </c>
      <c r="E106" s="44">
        <v>68</v>
      </c>
      <c r="F106" s="57">
        <v>75</v>
      </c>
      <c r="G106" s="57">
        <v>75</v>
      </c>
      <c r="H106" s="57">
        <v>75</v>
      </c>
    </row>
    <row r="107" spans="1:8" ht="63" x14ac:dyDescent="0.25">
      <c r="A107" s="16" t="s">
        <v>76</v>
      </c>
      <c r="B107" s="35" t="s">
        <v>248</v>
      </c>
      <c r="C107" s="19" t="s">
        <v>239</v>
      </c>
      <c r="D107" s="44">
        <v>1197</v>
      </c>
      <c r="E107" s="44">
        <v>1320</v>
      </c>
      <c r="F107" s="57">
        <v>1380</v>
      </c>
      <c r="G107" s="57">
        <v>1380</v>
      </c>
      <c r="H107" s="57">
        <v>1380</v>
      </c>
    </row>
    <row r="108" spans="1:8" ht="31.5" x14ac:dyDescent="0.25">
      <c r="A108" s="16" t="s">
        <v>77</v>
      </c>
      <c r="B108" s="35" t="s">
        <v>237</v>
      </c>
      <c r="C108" s="19" t="s">
        <v>240</v>
      </c>
      <c r="D108" s="44">
        <v>1.7</v>
      </c>
      <c r="E108" s="44">
        <v>1.7</v>
      </c>
      <c r="F108" s="57">
        <v>1.8</v>
      </c>
      <c r="G108" s="57">
        <v>1.9</v>
      </c>
      <c r="H108" s="57">
        <v>2</v>
      </c>
    </row>
    <row r="109" spans="1:8" x14ac:dyDescent="0.25">
      <c r="A109" s="17" t="s">
        <v>32</v>
      </c>
      <c r="B109" s="45" t="s">
        <v>28</v>
      </c>
      <c r="C109" s="46"/>
      <c r="D109" s="46"/>
      <c r="E109" s="46"/>
      <c r="F109" s="58"/>
      <c r="G109" s="58"/>
      <c r="H109" s="58"/>
    </row>
    <row r="110" spans="1:8" x14ac:dyDescent="0.25">
      <c r="A110" s="72">
        <v>1</v>
      </c>
      <c r="B110" s="43" t="s">
        <v>257</v>
      </c>
      <c r="C110" s="19" t="s">
        <v>240</v>
      </c>
      <c r="D110" s="44">
        <f>D112</f>
        <v>149.30000000000001</v>
      </c>
      <c r="E110" s="44">
        <f>D110*E111*'Входные данные'!C48/10000</f>
        <v>165.85975880000001</v>
      </c>
      <c r="F110" s="57">
        <f>E110*F111*'Входные данные'!D48/10000</f>
        <v>183.2088554302388</v>
      </c>
      <c r="G110" s="57">
        <f>F110*G111*'Входные данные'!E48/10000</f>
        <v>201.60320772429023</v>
      </c>
      <c r="H110" s="57">
        <f>G110*H111*'Входные данные'!F48/10000</f>
        <v>220.99925073623649</v>
      </c>
    </row>
    <row r="111" spans="1:8" ht="31.5" x14ac:dyDescent="0.25">
      <c r="A111" s="72"/>
      <c r="B111" s="43" t="s">
        <v>29</v>
      </c>
      <c r="C111" s="47" t="s">
        <v>18</v>
      </c>
      <c r="D111" s="44">
        <v>97.1</v>
      </c>
      <c r="E111" s="53">
        <v>105.4</v>
      </c>
      <c r="F111" s="53">
        <v>105.1</v>
      </c>
      <c r="G111" s="53">
        <v>104.9</v>
      </c>
      <c r="H111" s="53">
        <v>104.7</v>
      </c>
    </row>
    <row r="112" spans="1:8" ht="31.5" x14ac:dyDescent="0.25">
      <c r="A112" s="14" t="s">
        <v>76</v>
      </c>
      <c r="B112" s="43" t="s">
        <v>176</v>
      </c>
      <c r="C112" s="47"/>
      <c r="D112" s="44">
        <f>SUM(D113:D131)</f>
        <v>149.30000000000001</v>
      </c>
      <c r="E112" s="44">
        <f t="shared" ref="E112:H112" si="3">SUM(E113:E131)</f>
        <v>180.2</v>
      </c>
      <c r="F112" s="57">
        <f t="shared" si="3"/>
        <v>120.1</v>
      </c>
      <c r="G112" s="57">
        <f t="shared" si="3"/>
        <v>122.1</v>
      </c>
      <c r="H112" s="57">
        <f t="shared" si="3"/>
        <v>134.69999999999999</v>
      </c>
    </row>
    <row r="113" spans="1:8" ht="31.5" hidden="1" x14ac:dyDescent="0.25">
      <c r="A113" s="14" t="s">
        <v>63</v>
      </c>
      <c r="B113" s="43" t="s">
        <v>97</v>
      </c>
      <c r="C113" s="19" t="s">
        <v>240</v>
      </c>
      <c r="D113" s="44">
        <v>0</v>
      </c>
      <c r="E113" s="44"/>
      <c r="F113" s="57"/>
      <c r="G113" s="57"/>
      <c r="H113" s="57"/>
    </row>
    <row r="114" spans="1:8" hidden="1" x14ac:dyDescent="0.25">
      <c r="A114" s="14" t="s">
        <v>64</v>
      </c>
      <c r="B114" s="43" t="s">
        <v>98</v>
      </c>
      <c r="C114" s="19" t="s">
        <v>240</v>
      </c>
      <c r="D114" s="44">
        <v>0</v>
      </c>
      <c r="E114" s="44"/>
      <c r="F114" s="57"/>
      <c r="G114" s="57"/>
      <c r="H114" s="57"/>
    </row>
    <row r="115" spans="1:8" hidden="1" x14ac:dyDescent="0.25">
      <c r="A115" s="14" t="s">
        <v>65</v>
      </c>
      <c r="B115" s="43" t="s">
        <v>99</v>
      </c>
      <c r="C115" s="19" t="s">
        <v>240</v>
      </c>
      <c r="D115" s="44">
        <v>0</v>
      </c>
      <c r="E115" s="44"/>
      <c r="F115" s="57"/>
      <c r="G115" s="57"/>
      <c r="H115" s="57"/>
    </row>
    <row r="116" spans="1:8" ht="31.5" x14ac:dyDescent="0.25">
      <c r="A116" s="14" t="s">
        <v>66</v>
      </c>
      <c r="B116" s="43" t="s">
        <v>100</v>
      </c>
      <c r="C116" s="19" t="s">
        <v>240</v>
      </c>
      <c r="D116" s="44">
        <v>9.3000000000000007</v>
      </c>
      <c r="E116" s="44">
        <v>20.100000000000001</v>
      </c>
      <c r="F116" s="57">
        <v>5.3</v>
      </c>
      <c r="G116" s="57">
        <v>5.7</v>
      </c>
      <c r="H116" s="57">
        <v>5.7</v>
      </c>
    </row>
    <row r="117" spans="1:8" ht="47.25" x14ac:dyDescent="0.25">
      <c r="A117" s="14" t="s">
        <v>68</v>
      </c>
      <c r="B117" s="43" t="s">
        <v>101</v>
      </c>
      <c r="C117" s="19" t="s">
        <v>240</v>
      </c>
      <c r="D117" s="44">
        <v>45</v>
      </c>
      <c r="E117" s="44">
        <v>43</v>
      </c>
      <c r="F117" s="57">
        <v>10</v>
      </c>
      <c r="G117" s="57">
        <v>3.5</v>
      </c>
      <c r="H117" s="57">
        <v>3.5</v>
      </c>
    </row>
    <row r="118" spans="1:8" x14ac:dyDescent="0.25">
      <c r="A118" s="14" t="s">
        <v>69</v>
      </c>
      <c r="B118" s="43" t="s">
        <v>102</v>
      </c>
      <c r="C118" s="19" t="s">
        <v>240</v>
      </c>
      <c r="D118" s="44">
        <v>8.5</v>
      </c>
      <c r="E118" s="44">
        <v>33.299999999999997</v>
      </c>
      <c r="F118" s="57">
        <v>18</v>
      </c>
      <c r="G118" s="57">
        <v>25.5</v>
      </c>
      <c r="H118" s="57">
        <v>37.5</v>
      </c>
    </row>
    <row r="119" spans="1:8" ht="36" customHeight="1" x14ac:dyDescent="0.25">
      <c r="A119" s="14" t="s">
        <v>70</v>
      </c>
      <c r="B119" s="43" t="s">
        <v>103</v>
      </c>
      <c r="C119" s="19" t="s">
        <v>240</v>
      </c>
      <c r="D119" s="44">
        <v>2.8</v>
      </c>
      <c r="E119" s="44">
        <v>2.8</v>
      </c>
      <c r="F119" s="57">
        <v>2.9</v>
      </c>
      <c r="G119" s="57">
        <v>3.1</v>
      </c>
      <c r="H119" s="57">
        <v>3.2</v>
      </c>
    </row>
    <row r="120" spans="1:8" ht="31.5" x14ac:dyDescent="0.25">
      <c r="A120" s="14" t="s">
        <v>71</v>
      </c>
      <c r="B120" s="43" t="s">
        <v>104</v>
      </c>
      <c r="C120" s="19" t="s">
        <v>240</v>
      </c>
      <c r="D120" s="44">
        <v>6.8</v>
      </c>
      <c r="E120" s="44">
        <v>6.2</v>
      </c>
      <c r="F120" s="57">
        <v>6.2</v>
      </c>
      <c r="G120" s="57">
        <v>6.2</v>
      </c>
      <c r="H120" s="57">
        <v>6.4</v>
      </c>
    </row>
    <row r="121" spans="1:8" x14ac:dyDescent="0.25">
      <c r="A121" s="14" t="s">
        <v>72</v>
      </c>
      <c r="B121" s="43" t="s">
        <v>105</v>
      </c>
      <c r="C121" s="19" t="s">
        <v>240</v>
      </c>
      <c r="D121" s="44">
        <v>0.4</v>
      </c>
      <c r="E121" s="44">
        <v>0.4</v>
      </c>
      <c r="F121" s="57">
        <v>0.4</v>
      </c>
      <c r="G121" s="57">
        <v>0.4</v>
      </c>
      <c r="H121" s="57">
        <v>0.4</v>
      </c>
    </row>
    <row r="122" spans="1:8" ht="31.5" x14ac:dyDescent="0.25">
      <c r="A122" s="14" t="s">
        <v>73</v>
      </c>
      <c r="B122" s="43" t="s">
        <v>106</v>
      </c>
      <c r="C122" s="19" t="s">
        <v>240</v>
      </c>
      <c r="D122" s="44">
        <v>1.6</v>
      </c>
      <c r="E122" s="44">
        <v>1.7</v>
      </c>
      <c r="F122" s="57">
        <v>1.7</v>
      </c>
      <c r="G122" s="57">
        <v>1.7</v>
      </c>
      <c r="H122" s="57">
        <v>1.8</v>
      </c>
    </row>
    <row r="123" spans="1:8" x14ac:dyDescent="0.25">
      <c r="A123" s="14" t="s">
        <v>177</v>
      </c>
      <c r="B123" s="43" t="s">
        <v>107</v>
      </c>
      <c r="C123" s="19" t="s">
        <v>240</v>
      </c>
      <c r="D123" s="44">
        <v>0</v>
      </c>
      <c r="E123" s="44">
        <v>0</v>
      </c>
      <c r="F123" s="57">
        <v>0</v>
      </c>
      <c r="G123" s="57">
        <v>0</v>
      </c>
      <c r="H123" s="57">
        <v>0</v>
      </c>
    </row>
    <row r="124" spans="1:8" ht="31.5" x14ac:dyDescent="0.25">
      <c r="A124" s="14" t="s">
        <v>178</v>
      </c>
      <c r="B124" s="43" t="s">
        <v>108</v>
      </c>
      <c r="C124" s="19" t="s">
        <v>240</v>
      </c>
      <c r="D124" s="44">
        <v>60.7</v>
      </c>
      <c r="E124" s="44">
        <v>58</v>
      </c>
      <c r="F124" s="57">
        <v>60.7</v>
      </c>
      <c r="G124" s="57">
        <v>61</v>
      </c>
      <c r="H124" s="57">
        <v>61.1</v>
      </c>
    </row>
    <row r="125" spans="1:8" ht="31.5" x14ac:dyDescent="0.25">
      <c r="A125" s="14" t="s">
        <v>179</v>
      </c>
      <c r="B125" s="43" t="s">
        <v>109</v>
      </c>
      <c r="C125" s="19" t="s">
        <v>240</v>
      </c>
      <c r="D125" s="44">
        <v>0.1</v>
      </c>
      <c r="E125" s="44">
        <v>0.1</v>
      </c>
      <c r="F125" s="57">
        <v>0.1</v>
      </c>
      <c r="G125" s="57">
        <v>0.1</v>
      </c>
      <c r="H125" s="57">
        <v>0.1</v>
      </c>
    </row>
    <row r="126" spans="1:8" ht="31.5" x14ac:dyDescent="0.25">
      <c r="A126" s="14" t="s">
        <v>180</v>
      </c>
      <c r="B126" s="43" t="s">
        <v>110</v>
      </c>
      <c r="C126" s="19" t="s">
        <v>240</v>
      </c>
      <c r="D126" s="44">
        <v>4.3</v>
      </c>
      <c r="E126" s="44">
        <v>4.5</v>
      </c>
      <c r="F126" s="57">
        <v>4.7</v>
      </c>
      <c r="G126" s="57">
        <v>4.7</v>
      </c>
      <c r="H126" s="57">
        <v>4.7</v>
      </c>
    </row>
    <row r="127" spans="1:8" ht="47.25" x14ac:dyDescent="0.25">
      <c r="A127" s="14" t="s">
        <v>181</v>
      </c>
      <c r="B127" s="43" t="s">
        <v>111</v>
      </c>
      <c r="C127" s="19" t="s">
        <v>240</v>
      </c>
      <c r="D127" s="44">
        <v>5.0999999999999996</v>
      </c>
      <c r="E127" s="44">
        <v>5.2</v>
      </c>
      <c r="F127" s="57">
        <v>5.2</v>
      </c>
      <c r="G127" s="57">
        <v>5.3</v>
      </c>
      <c r="H127" s="57">
        <v>5.3</v>
      </c>
    </row>
    <row r="128" spans="1:8" x14ac:dyDescent="0.25">
      <c r="A128" s="14" t="s">
        <v>182</v>
      </c>
      <c r="B128" s="43" t="s">
        <v>112</v>
      </c>
      <c r="C128" s="19" t="s">
        <v>240</v>
      </c>
      <c r="D128" s="44">
        <v>0.3</v>
      </c>
      <c r="E128" s="44">
        <v>0.3</v>
      </c>
      <c r="F128" s="57">
        <v>0.3</v>
      </c>
      <c r="G128" s="57">
        <v>0.3</v>
      </c>
      <c r="H128" s="57">
        <v>0.3</v>
      </c>
    </row>
    <row r="129" spans="1:8" ht="31.5" x14ac:dyDescent="0.25">
      <c r="A129" s="14" t="s">
        <v>183</v>
      </c>
      <c r="B129" s="43" t="s">
        <v>113</v>
      </c>
      <c r="C129" s="19" t="s">
        <v>240</v>
      </c>
      <c r="D129" s="44">
        <v>1.5</v>
      </c>
      <c r="E129" s="44">
        <v>1.6</v>
      </c>
      <c r="F129" s="57">
        <v>1.6</v>
      </c>
      <c r="G129" s="57">
        <v>1.6</v>
      </c>
      <c r="H129" s="57">
        <v>1.7</v>
      </c>
    </row>
    <row r="130" spans="1:8" ht="31.5" x14ac:dyDescent="0.25">
      <c r="A130" s="14" t="s">
        <v>184</v>
      </c>
      <c r="B130" s="43" t="s">
        <v>114</v>
      </c>
      <c r="C130" s="19" t="s">
        <v>240</v>
      </c>
      <c r="D130" s="44">
        <v>2.4</v>
      </c>
      <c r="E130" s="44">
        <v>2.5</v>
      </c>
      <c r="F130" s="57">
        <v>2.5</v>
      </c>
      <c r="G130" s="57">
        <v>2.5</v>
      </c>
      <c r="H130" s="57">
        <v>2.5</v>
      </c>
    </row>
    <row r="131" spans="1:8" x14ac:dyDescent="0.25">
      <c r="A131" s="14" t="s">
        <v>185</v>
      </c>
      <c r="B131" s="43" t="s">
        <v>115</v>
      </c>
      <c r="C131" s="19" t="s">
        <v>240</v>
      </c>
      <c r="D131" s="44">
        <v>0.5</v>
      </c>
      <c r="E131" s="44">
        <v>0.5</v>
      </c>
      <c r="F131" s="57">
        <v>0.5</v>
      </c>
      <c r="G131" s="57">
        <v>0.5</v>
      </c>
      <c r="H131" s="57">
        <v>0.5</v>
      </c>
    </row>
    <row r="132" spans="1:8" ht="31.5" x14ac:dyDescent="0.25">
      <c r="A132" s="10" t="s">
        <v>77</v>
      </c>
      <c r="B132" s="35" t="s">
        <v>159</v>
      </c>
      <c r="C132" s="19" t="s">
        <v>240</v>
      </c>
      <c r="D132" s="44">
        <f>D110</f>
        <v>149.30000000000001</v>
      </c>
      <c r="E132" s="44">
        <f>E110</f>
        <v>165.85975880000001</v>
      </c>
      <c r="F132" s="57">
        <f>F110</f>
        <v>183.2088554302388</v>
      </c>
      <c r="G132" s="57">
        <f>G110</f>
        <v>201.60320772429023</v>
      </c>
      <c r="H132" s="57">
        <f>H110</f>
        <v>220.99925073623649</v>
      </c>
    </row>
    <row r="133" spans="1:8" x14ac:dyDescent="0.25">
      <c r="A133" s="10" t="s">
        <v>49</v>
      </c>
      <c r="B133" s="35" t="s">
        <v>89</v>
      </c>
      <c r="C133" s="19" t="s">
        <v>240</v>
      </c>
      <c r="D133" s="44">
        <v>0</v>
      </c>
      <c r="E133" s="44">
        <v>0</v>
      </c>
      <c r="F133" s="57">
        <v>0</v>
      </c>
      <c r="G133" s="57">
        <v>0</v>
      </c>
      <c r="H133" s="57">
        <v>0</v>
      </c>
    </row>
    <row r="134" spans="1:8" x14ac:dyDescent="0.25">
      <c r="A134" s="10" t="s">
        <v>50</v>
      </c>
      <c r="B134" s="35" t="s">
        <v>31</v>
      </c>
      <c r="C134" s="19" t="s">
        <v>240</v>
      </c>
      <c r="D134" s="44">
        <f>D132-D133</f>
        <v>149.30000000000001</v>
      </c>
      <c r="E134" s="44">
        <f>E132-E133</f>
        <v>165.85975880000001</v>
      </c>
      <c r="F134" s="57">
        <f>F132-F133</f>
        <v>183.2088554302388</v>
      </c>
      <c r="G134" s="57">
        <f>G132-G133</f>
        <v>201.60320772429023</v>
      </c>
      <c r="H134" s="57">
        <f>H132-H133</f>
        <v>220.99925073623649</v>
      </c>
    </row>
    <row r="135" spans="1:8" x14ac:dyDescent="0.25">
      <c r="A135" s="18" t="s">
        <v>81</v>
      </c>
      <c r="B135" s="35" t="s">
        <v>226</v>
      </c>
      <c r="C135" s="19" t="s">
        <v>240</v>
      </c>
      <c r="D135" s="44">
        <f>D136+D137+D138</f>
        <v>201.6</v>
      </c>
      <c r="E135" s="44">
        <f>E136+E137+E138</f>
        <v>261</v>
      </c>
      <c r="F135" s="57">
        <f>F136+F137+F138</f>
        <v>115.60000000000001</v>
      </c>
      <c r="G135" s="57">
        <f>G136+G137+G138</f>
        <v>126.69999999999999</v>
      </c>
      <c r="H135" s="57">
        <f>H136+H137+H138</f>
        <v>130.6</v>
      </c>
    </row>
    <row r="136" spans="1:8" x14ac:dyDescent="0.25">
      <c r="A136" s="10" t="s">
        <v>244</v>
      </c>
      <c r="B136" s="35" t="s">
        <v>229</v>
      </c>
      <c r="C136" s="19" t="s">
        <v>240</v>
      </c>
      <c r="D136" s="44">
        <v>0.3</v>
      </c>
      <c r="E136" s="44">
        <v>25.3</v>
      </c>
      <c r="F136" s="57">
        <v>0.3</v>
      </c>
      <c r="G136" s="57">
        <v>0.3</v>
      </c>
      <c r="H136" s="57">
        <v>0.3</v>
      </c>
    </row>
    <row r="137" spans="1:8" x14ac:dyDescent="0.25">
      <c r="A137" s="10" t="s">
        <v>245</v>
      </c>
      <c r="B137" s="35" t="s">
        <v>228</v>
      </c>
      <c r="C137" s="19" t="s">
        <v>240</v>
      </c>
      <c r="D137" s="44">
        <v>48.4</v>
      </c>
      <c r="E137" s="44">
        <v>46.3</v>
      </c>
      <c r="F137" s="57">
        <v>0.6</v>
      </c>
      <c r="G137" s="57">
        <v>0.3</v>
      </c>
      <c r="H137" s="57">
        <v>0.3</v>
      </c>
    </row>
    <row r="138" spans="1:8" x14ac:dyDescent="0.25">
      <c r="A138" s="10" t="s">
        <v>246</v>
      </c>
      <c r="B138" s="35" t="s">
        <v>227</v>
      </c>
      <c r="C138" s="19" t="s">
        <v>240</v>
      </c>
      <c r="D138" s="44">
        <v>152.9</v>
      </c>
      <c r="E138" s="44">
        <v>189.4</v>
      </c>
      <c r="F138" s="57">
        <v>114.7</v>
      </c>
      <c r="G138" s="57">
        <v>126.1</v>
      </c>
      <c r="H138" s="57">
        <v>130</v>
      </c>
    </row>
    <row r="139" spans="1:8" x14ac:dyDescent="0.25">
      <c r="A139" s="10" t="s">
        <v>243</v>
      </c>
      <c r="B139" s="35" t="s">
        <v>230</v>
      </c>
      <c r="C139" s="19" t="s">
        <v>240</v>
      </c>
      <c r="D139" s="44">
        <f>D134-D135</f>
        <v>-52.299999999999983</v>
      </c>
      <c r="E139" s="44">
        <f>E134-E135</f>
        <v>-95.140241199999991</v>
      </c>
      <c r="F139" s="57">
        <f>F134-F135</f>
        <v>67.608855430238791</v>
      </c>
      <c r="G139" s="57">
        <f>G134-G135</f>
        <v>74.90320772429024</v>
      </c>
      <c r="H139" s="57">
        <f>H134-H135</f>
        <v>90.399250736236496</v>
      </c>
    </row>
    <row r="140" spans="1:8" ht="31.5" x14ac:dyDescent="0.25">
      <c r="A140" s="21" t="s">
        <v>35</v>
      </c>
      <c r="B140" s="32" t="s">
        <v>249</v>
      </c>
      <c r="C140" s="20"/>
      <c r="D140" s="20"/>
      <c r="E140" s="20"/>
      <c r="F140" s="56"/>
      <c r="G140" s="56"/>
      <c r="H140" s="56"/>
    </row>
    <row r="141" spans="1:8" ht="31.5" x14ac:dyDescent="0.25">
      <c r="A141" s="9">
        <v>1</v>
      </c>
      <c r="B141" s="35" t="s">
        <v>252</v>
      </c>
      <c r="C141" s="19" t="s">
        <v>240</v>
      </c>
      <c r="D141" s="44">
        <v>105.5</v>
      </c>
      <c r="E141" s="57">
        <f>E142+E145</f>
        <v>227</v>
      </c>
      <c r="F141" s="57">
        <f>F142+F145</f>
        <v>149.20000000000002</v>
      </c>
      <c r="G141" s="57">
        <f>G142+G145</f>
        <v>100.39999999999999</v>
      </c>
      <c r="H141" s="57">
        <f>H142+H145</f>
        <v>98.4</v>
      </c>
    </row>
    <row r="142" spans="1:8" x14ac:dyDescent="0.25">
      <c r="A142" s="18" t="s">
        <v>44</v>
      </c>
      <c r="B142" s="35" t="s">
        <v>37</v>
      </c>
      <c r="C142" s="19" t="s">
        <v>240</v>
      </c>
      <c r="D142" s="44">
        <f>D143+D144</f>
        <v>77.400000000000006</v>
      </c>
      <c r="E142" s="57">
        <f>E143+E144</f>
        <v>139.5</v>
      </c>
      <c r="F142" s="57">
        <f>F143+F144</f>
        <v>146.60000000000002</v>
      </c>
      <c r="G142" s="57">
        <f>G143+G144</f>
        <v>97.8</v>
      </c>
      <c r="H142" s="57">
        <f>H143+H144</f>
        <v>98.4</v>
      </c>
    </row>
    <row r="143" spans="1:8" x14ac:dyDescent="0.25">
      <c r="A143" s="18" t="s">
        <v>91</v>
      </c>
      <c r="B143" s="35" t="s">
        <v>189</v>
      </c>
      <c r="C143" s="19" t="s">
        <v>240</v>
      </c>
      <c r="D143" s="44">
        <v>61.3</v>
      </c>
      <c r="E143" s="57">
        <v>108.5</v>
      </c>
      <c r="F143" s="57">
        <v>91.9</v>
      </c>
      <c r="G143" s="57">
        <v>91.1</v>
      </c>
      <c r="H143" s="57">
        <v>91.7</v>
      </c>
    </row>
    <row r="144" spans="1:8" x14ac:dyDescent="0.25">
      <c r="A144" s="18" t="s">
        <v>67</v>
      </c>
      <c r="B144" s="35" t="s">
        <v>190</v>
      </c>
      <c r="C144" s="19" t="s">
        <v>240</v>
      </c>
      <c r="D144" s="44">
        <v>16.100000000000001</v>
      </c>
      <c r="E144" s="57">
        <v>31</v>
      </c>
      <c r="F144" s="57">
        <v>54.7</v>
      </c>
      <c r="G144" s="57">
        <v>6.7</v>
      </c>
      <c r="H144" s="57">
        <v>6.7</v>
      </c>
    </row>
    <row r="145" spans="1:8" x14ac:dyDescent="0.25">
      <c r="A145" s="18" t="s">
        <v>45</v>
      </c>
      <c r="B145" s="35" t="s">
        <v>116</v>
      </c>
      <c r="C145" s="19" t="s">
        <v>240</v>
      </c>
      <c r="D145" s="44">
        <v>28.2</v>
      </c>
      <c r="E145" s="57">
        <v>87.5</v>
      </c>
      <c r="F145" s="57">
        <v>2.6</v>
      </c>
      <c r="G145" s="57">
        <v>2.6</v>
      </c>
      <c r="H145" s="57">
        <v>0</v>
      </c>
    </row>
    <row r="146" spans="1:8" ht="31.5" x14ac:dyDescent="0.25">
      <c r="A146" s="10">
        <v>2</v>
      </c>
      <c r="B146" s="35" t="s">
        <v>250</v>
      </c>
      <c r="C146" s="19" t="s">
        <v>240</v>
      </c>
      <c r="D146" s="44">
        <v>201.6</v>
      </c>
      <c r="E146" s="57">
        <v>231.8</v>
      </c>
      <c r="F146" s="57">
        <v>164.6</v>
      </c>
      <c r="G146" s="57">
        <v>103.9</v>
      </c>
      <c r="H146" s="57">
        <v>102.4</v>
      </c>
    </row>
    <row r="147" spans="1:8" x14ac:dyDescent="0.25">
      <c r="A147" s="49" t="s">
        <v>63</v>
      </c>
      <c r="B147" s="3" t="s">
        <v>256</v>
      </c>
      <c r="C147" s="19" t="s">
        <v>240</v>
      </c>
      <c r="D147" s="44">
        <v>132.9</v>
      </c>
      <c r="E147" s="57">
        <v>155.30000000000001</v>
      </c>
      <c r="F147" s="57">
        <v>48.5</v>
      </c>
      <c r="G147" s="57">
        <v>21.3</v>
      </c>
      <c r="H147" s="57">
        <v>21.3</v>
      </c>
    </row>
    <row r="148" spans="1:8" ht="31.5" x14ac:dyDescent="0.25">
      <c r="A148" s="10">
        <v>3</v>
      </c>
      <c r="B148" s="50" t="s">
        <v>251</v>
      </c>
      <c r="C148" s="19" t="s">
        <v>240</v>
      </c>
      <c r="D148" s="44">
        <f>D141-D146</f>
        <v>-96.1</v>
      </c>
      <c r="E148" s="44">
        <f>E141-E146</f>
        <v>-4.8000000000000114</v>
      </c>
      <c r="F148" s="57">
        <f>F141-F146</f>
        <v>-15.399999999999977</v>
      </c>
      <c r="G148" s="57">
        <f>G141-G146</f>
        <v>-3.5000000000000142</v>
      </c>
      <c r="H148" s="57">
        <f>H141-H146</f>
        <v>-4</v>
      </c>
    </row>
    <row r="149" spans="1:8" x14ac:dyDescent="0.25">
      <c r="A149" s="10" t="s">
        <v>78</v>
      </c>
      <c r="B149" s="35" t="s">
        <v>88</v>
      </c>
      <c r="C149" s="19" t="s">
        <v>240</v>
      </c>
      <c r="D149" s="44">
        <v>0</v>
      </c>
      <c r="E149" s="44">
        <v>0</v>
      </c>
      <c r="F149" s="57">
        <v>0</v>
      </c>
      <c r="G149" s="57">
        <v>0</v>
      </c>
      <c r="H149" s="57">
        <v>0</v>
      </c>
    </row>
    <row r="150" spans="1:8" x14ac:dyDescent="0.25">
      <c r="A150" s="11" t="s">
        <v>242</v>
      </c>
      <c r="B150" s="32" t="s">
        <v>38</v>
      </c>
      <c r="C150" s="20"/>
      <c r="D150" s="20"/>
      <c r="E150" s="20"/>
      <c r="F150" s="56"/>
      <c r="G150" s="56"/>
      <c r="H150" s="56"/>
    </row>
    <row r="151" spans="1:8" ht="31.5" x14ac:dyDescent="0.25">
      <c r="A151" s="10">
        <v>1</v>
      </c>
      <c r="B151" s="35" t="s">
        <v>39</v>
      </c>
      <c r="C151" s="19" t="s">
        <v>9</v>
      </c>
      <c r="D151" s="44">
        <v>3850</v>
      </c>
      <c r="E151" s="44">
        <v>3950</v>
      </c>
      <c r="F151" s="57">
        <v>3950</v>
      </c>
      <c r="G151" s="57">
        <v>3950</v>
      </c>
      <c r="H151" s="57">
        <v>3950</v>
      </c>
    </row>
    <row r="152" spans="1:8" ht="47.25" x14ac:dyDescent="0.25">
      <c r="A152" s="10" t="s">
        <v>76</v>
      </c>
      <c r="B152" s="35" t="s">
        <v>41</v>
      </c>
      <c r="C152" s="19" t="s">
        <v>9</v>
      </c>
      <c r="D152" s="44">
        <v>135</v>
      </c>
      <c r="E152" s="44">
        <v>32</v>
      </c>
      <c r="F152" s="57">
        <v>30</v>
      </c>
      <c r="G152" s="57">
        <v>28</v>
      </c>
      <c r="H152" s="57">
        <v>25</v>
      </c>
    </row>
    <row r="153" spans="1:8" ht="31.5" x14ac:dyDescent="0.25">
      <c r="A153" s="10" t="s">
        <v>77</v>
      </c>
      <c r="B153" s="35" t="s">
        <v>40</v>
      </c>
      <c r="C153" s="19" t="s">
        <v>7</v>
      </c>
      <c r="D153" s="44">
        <f>D152/D151*100</f>
        <v>3.5064935064935061</v>
      </c>
      <c r="E153" s="44">
        <f>E152/E151*100</f>
        <v>0.81012658227848111</v>
      </c>
      <c r="F153" s="57">
        <f t="shared" ref="F153:H153" si="4">F152/F151*100</f>
        <v>0.75949367088607589</v>
      </c>
      <c r="G153" s="57">
        <f t="shared" si="4"/>
        <v>0.70886075949367089</v>
      </c>
      <c r="H153" s="57">
        <f t="shared" si="4"/>
        <v>0.63291139240506333</v>
      </c>
    </row>
    <row r="154" spans="1:8" ht="47.25" x14ac:dyDescent="0.25">
      <c r="A154" s="10" t="s">
        <v>78</v>
      </c>
      <c r="B154" s="35" t="s">
        <v>42</v>
      </c>
      <c r="C154" s="19" t="s">
        <v>43</v>
      </c>
      <c r="D154" s="44">
        <v>54</v>
      </c>
      <c r="E154" s="44">
        <v>102</v>
      </c>
      <c r="F154" s="57">
        <v>78</v>
      </c>
      <c r="G154" s="57">
        <v>78</v>
      </c>
      <c r="H154" s="57">
        <v>78</v>
      </c>
    </row>
    <row r="155" spans="1:8" ht="31.5" x14ac:dyDescent="0.25">
      <c r="A155" s="9" t="s">
        <v>79</v>
      </c>
      <c r="B155" s="35" t="s">
        <v>117</v>
      </c>
      <c r="C155" s="19" t="s">
        <v>9</v>
      </c>
      <c r="D155" s="44">
        <v>3850</v>
      </c>
      <c r="E155" s="44">
        <v>3895</v>
      </c>
      <c r="F155" s="57">
        <v>3895</v>
      </c>
      <c r="G155" s="57">
        <v>3895</v>
      </c>
      <c r="H155" s="57">
        <v>3895</v>
      </c>
    </row>
    <row r="156" spans="1:8" ht="24" customHeight="1" x14ac:dyDescent="0.25">
      <c r="A156" s="71" t="s">
        <v>84</v>
      </c>
      <c r="B156" s="68" t="s">
        <v>187</v>
      </c>
      <c r="C156" s="19" t="s">
        <v>162</v>
      </c>
      <c r="D156" s="44">
        <v>48286</v>
      </c>
      <c r="E156" s="44">
        <v>51408</v>
      </c>
      <c r="F156" s="57">
        <v>53480</v>
      </c>
      <c r="G156" s="57">
        <v>55650</v>
      </c>
      <c r="H156" s="57">
        <v>57980</v>
      </c>
    </row>
    <row r="157" spans="1:8" ht="28.5" customHeight="1" x14ac:dyDescent="0.25">
      <c r="A157" s="71"/>
      <c r="B157" s="68"/>
      <c r="C157" s="19" t="s">
        <v>19</v>
      </c>
      <c r="D157" s="44">
        <v>104.7</v>
      </c>
      <c r="E157" s="44">
        <v>105.1</v>
      </c>
      <c r="F157" s="57">
        <f>F156/E156*100</f>
        <v>104.03050108932462</v>
      </c>
      <c r="G157" s="57">
        <f>G156/F156*100</f>
        <v>104.05759162303664</v>
      </c>
      <c r="H157" s="57">
        <f>H156/G156*100</f>
        <v>104.18688230008985</v>
      </c>
    </row>
    <row r="158" spans="1:8" ht="31.5" x14ac:dyDescent="0.25">
      <c r="A158" s="14" t="s">
        <v>85</v>
      </c>
      <c r="B158" s="43" t="s">
        <v>188</v>
      </c>
      <c r="C158" s="47" t="s">
        <v>240</v>
      </c>
      <c r="D158" s="44">
        <f>D156*D155*12/1000000</f>
        <v>2230.8132000000001</v>
      </c>
      <c r="E158" s="44">
        <f>E156*E155*12/1000000</f>
        <v>2402.8099200000001</v>
      </c>
      <c r="F158" s="57">
        <f>F156*F155*12/1000000</f>
        <v>2499.6552000000001</v>
      </c>
      <c r="G158" s="57">
        <f>G156*G155*12/1000000</f>
        <v>2601.0810000000001</v>
      </c>
      <c r="H158" s="57">
        <f>H156*H155*12/1000000</f>
        <v>2709.9852000000001</v>
      </c>
    </row>
  </sheetData>
  <mergeCells count="49">
    <mergeCell ref="A47:A48"/>
    <mergeCell ref="A43:A44"/>
    <mergeCell ref="A49:A50"/>
    <mergeCell ref="A51:A52"/>
    <mergeCell ref="A53:A54"/>
    <mergeCell ref="A1:H1"/>
    <mergeCell ref="A2:H2"/>
    <mergeCell ref="A4:A5"/>
    <mergeCell ref="B4:B5"/>
    <mergeCell ref="F4:H4"/>
    <mergeCell ref="C4:C5"/>
    <mergeCell ref="A65:A66"/>
    <mergeCell ref="A67:A68"/>
    <mergeCell ref="A69:A70"/>
    <mergeCell ref="A99:A100"/>
    <mergeCell ref="A101:A102"/>
    <mergeCell ref="A89:A90"/>
    <mergeCell ref="A77:A78"/>
    <mergeCell ref="A86:A87"/>
    <mergeCell ref="A31:A32"/>
    <mergeCell ref="A33:A34"/>
    <mergeCell ref="A61:A62"/>
    <mergeCell ref="A63:A64"/>
    <mergeCell ref="A22:A23"/>
    <mergeCell ref="A35:A36"/>
    <mergeCell ref="A37:A38"/>
    <mergeCell ref="A55:A56"/>
    <mergeCell ref="A39:A40"/>
    <mergeCell ref="A41:A42"/>
    <mergeCell ref="A24:A25"/>
    <mergeCell ref="A26:A27"/>
    <mergeCell ref="A29:A30"/>
    <mergeCell ref="A57:A58"/>
    <mergeCell ref="A59:A60"/>
    <mergeCell ref="A45:A46"/>
    <mergeCell ref="B156:B157"/>
    <mergeCell ref="B99:B100"/>
    <mergeCell ref="B101:B102"/>
    <mergeCell ref="A71:A72"/>
    <mergeCell ref="A73:A74"/>
    <mergeCell ref="A75:A76"/>
    <mergeCell ref="A79:A80"/>
    <mergeCell ref="A82:A83"/>
    <mergeCell ref="A156:A157"/>
    <mergeCell ref="A84:A85"/>
    <mergeCell ref="A110:A111"/>
    <mergeCell ref="B81:H81"/>
    <mergeCell ref="A103:A104"/>
    <mergeCell ref="B103:B104"/>
  </mergeCells>
  <pageMargins left="0.51181102362204722" right="0.51181102362204722" top="0.55118110236220474" bottom="0.35433070866141736" header="0.31496062992125984" footer="0.31496062992125984"/>
  <pageSetup paperSize="9" scale="90" fitToHeight="0" orientation="landscape" r:id="rId1"/>
  <rowBreaks count="3" manualBreakCount="3">
    <brk id="38" max="7" man="1"/>
    <brk id="70" max="7" man="1"/>
    <brk id="10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Входные данные</vt:lpstr>
      <vt:lpstr>форма 2П_сопоставимые</vt:lpstr>
      <vt:lpstr>'форма 2П_сопоставимые'!_ftnref2</vt:lpstr>
      <vt:lpstr>'форма 2П_сопоставимые'!_ftnref3</vt:lpstr>
      <vt:lpstr>'форма 2П_сопоставимые'!Заголовки_для_печати</vt:lpstr>
      <vt:lpstr>'форма 2П_сопоставимые'!Область_печати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</dc:title>
  <dc:subject>прогноз МО</dc:subject>
  <dc:creator/>
  <cp:lastModifiedBy/>
  <dcterms:created xsi:type="dcterms:W3CDTF">2006-09-28T05:33:49Z</dcterms:created>
  <dcterms:modified xsi:type="dcterms:W3CDTF">2021-10-18T07:32:59Z</dcterms:modified>
  <cp:contentStatus>проект</cp:contentStatus>
</cp:coreProperties>
</file>